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kgrzybowska\Desktop\"/>
    </mc:Choice>
  </mc:AlternateContent>
  <xr:revisionPtr revIDLastSave="0" documentId="13_ncr:1_{E6453886-88B8-4B5A-B81A-2475B491DC14}" xr6:coauthVersionLast="47" xr6:coauthVersionMax="47" xr10:uidLastSave="{00000000-0000-0000-0000-000000000000}"/>
  <bookViews>
    <workbookView xWindow="-110" yWindow="-110" windowWidth="19420" windowHeight="10420" tabRatio="599" xr2:uid="{00000000-000D-0000-FFFF-FFFF00000000}"/>
  </bookViews>
  <sheets>
    <sheet name="TES" sheetId="1" r:id="rId1"/>
    <sheet name="Ob. branża drogowa " sheetId="2" r:id="rId2"/>
    <sheet name="Ob. zieleń" sheetId="3" r:id="rId3"/>
    <sheet name="Ob.branża teletechniczna " sheetId="4" r:id="rId4"/>
    <sheet name="Ob. branża elektryczna  " sheetId="5" r:id="rId5"/>
    <sheet name="Ob. inżynieria ruchu" sheetId="7" r:id="rId6"/>
    <sheet name="Remont" sheetId="8" r:id="rId7"/>
    <sheet name="Przebudowa DP  - branża drogowa" sheetId="9" r:id="rId8"/>
    <sheet name="Przebudowa DP - zieleń" sheetId="10" r:id="rId9"/>
    <sheet name="Przebudowa DP - inż. ruchu " sheetId="11" r:id="rId10"/>
  </sheets>
  <definedNames>
    <definedName name="_xlnm.Print_Area" localSheetId="6">Remont!$A$1:$H$37</definedName>
    <definedName name="_xlnm.Print_Area" localSheetId="0">TES!$A$1:$D$26</definedName>
  </definedNames>
  <calcPr calcId="18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4" i="2" l="1"/>
  <c r="H93" i="2" s="1"/>
  <c r="H75" i="2"/>
  <c r="H35" i="8" l="1"/>
  <c r="H32" i="8"/>
  <c r="H30" i="8"/>
  <c r="H28" i="8"/>
  <c r="H27" i="8"/>
  <c r="H25" i="8"/>
  <c r="F23" i="8"/>
  <c r="H23" i="8" s="1"/>
  <c r="H22" i="8"/>
  <c r="H20" i="8"/>
  <c r="H18" i="8"/>
  <c r="H15" i="8"/>
  <c r="H13" i="8"/>
  <c r="H10" i="8"/>
  <c r="H8" i="8"/>
  <c r="H8" i="7"/>
  <c r="F8" i="8"/>
  <c r="H36" i="8" l="1"/>
  <c r="C14" i="1" s="1"/>
  <c r="H22" i="11"/>
  <c r="H20" i="11"/>
  <c r="H17" i="11"/>
  <c r="H18" i="11"/>
  <c r="H16" i="11"/>
  <c r="H14" i="11"/>
  <c r="H13" i="11"/>
  <c r="H9" i="11"/>
  <c r="H10" i="11"/>
  <c r="H8" i="11"/>
  <c r="H8" i="10"/>
  <c r="H23" i="11" l="1"/>
  <c r="C18" i="1" s="1"/>
  <c r="H9" i="10"/>
  <c r="H10" i="10"/>
  <c r="H11" i="10"/>
  <c r="H12" i="10"/>
  <c r="H13" i="10"/>
  <c r="H14" i="10"/>
  <c r="H15" i="10"/>
  <c r="H16" i="10"/>
  <c r="H17" i="10"/>
  <c r="H18" i="10"/>
  <c r="H19" i="10"/>
  <c r="H20" i="10"/>
  <c r="H8" i="2"/>
  <c r="F16" i="10"/>
  <c r="H62" i="9"/>
  <c r="H61" i="9"/>
  <c r="H58" i="9"/>
  <c r="H56" i="9"/>
  <c r="H55" i="9"/>
  <c r="H52" i="9"/>
  <c r="H50" i="9"/>
  <c r="H47" i="9"/>
  <c r="H48" i="9"/>
  <c r="H46" i="9"/>
  <c r="H43" i="9"/>
  <c r="H41" i="9"/>
  <c r="H39" i="9"/>
  <c r="H38" i="9"/>
  <c r="H37" i="9"/>
  <c r="H35" i="9"/>
  <c r="H33" i="9"/>
  <c r="H32" i="9"/>
  <c r="H30" i="9"/>
  <c r="H28" i="9"/>
  <c r="H26" i="9"/>
  <c r="H23" i="9"/>
  <c r="H20" i="9"/>
  <c r="H18" i="9"/>
  <c r="H14" i="9"/>
  <c r="H15" i="9"/>
  <c r="H13" i="9"/>
  <c r="H11" i="9"/>
  <c r="H9" i="9"/>
  <c r="H8" i="9"/>
  <c r="H14" i="2"/>
  <c r="F43" i="9"/>
  <c r="H21" i="10" l="1"/>
  <c r="C17" i="1" s="1"/>
  <c r="H63" i="9"/>
  <c r="C16" i="1" s="1"/>
  <c r="H26" i="7"/>
  <c r="H24" i="7"/>
  <c r="H17" i="7"/>
  <c r="H18" i="7"/>
  <c r="H19" i="7"/>
  <c r="H20" i="7"/>
  <c r="H21" i="7"/>
  <c r="H22" i="7"/>
  <c r="H16" i="7"/>
  <c r="H13" i="7"/>
  <c r="H14" i="7"/>
  <c r="H12" i="7"/>
  <c r="H9" i="7"/>
  <c r="H27" i="7" l="1"/>
  <c r="C10" i="1" s="1"/>
  <c r="I32" i="5"/>
  <c r="I33" i="5"/>
  <c r="I34" i="5"/>
  <c r="I35" i="5"/>
  <c r="I36" i="5"/>
  <c r="I37" i="5"/>
  <c r="I38" i="5"/>
  <c r="I39" i="5"/>
  <c r="I40" i="5"/>
  <c r="I41" i="5"/>
  <c r="I31" i="5"/>
  <c r="I20" i="5"/>
  <c r="I21" i="5"/>
  <c r="I22" i="5"/>
  <c r="I23" i="5"/>
  <c r="I24" i="5"/>
  <c r="I25" i="5"/>
  <c r="I26" i="5"/>
  <c r="I27" i="5"/>
  <c r="I28" i="5"/>
  <c r="I29" i="5"/>
  <c r="I19" i="5"/>
  <c r="I11" i="5"/>
  <c r="I12" i="5"/>
  <c r="I13" i="5"/>
  <c r="I14" i="5"/>
  <c r="I15" i="5"/>
  <c r="I16" i="5"/>
  <c r="I17" i="5"/>
  <c r="I10" i="5"/>
  <c r="I9" i="5"/>
  <c r="K19" i="4"/>
  <c r="K20" i="4"/>
  <c r="K21" i="4"/>
  <c r="K22" i="4"/>
  <c r="K17" i="4"/>
  <c r="K16" i="4"/>
  <c r="K14" i="4"/>
  <c r="K10" i="4"/>
  <c r="K11" i="4"/>
  <c r="K12" i="4"/>
  <c r="K13" i="4"/>
  <c r="K9" i="4"/>
  <c r="H8" i="3"/>
  <c r="K24" i="4" l="1"/>
  <c r="C8" i="1" s="1"/>
  <c r="I42" i="5"/>
  <c r="C9" i="1" s="1"/>
  <c r="H18" i="3"/>
  <c r="H26" i="3"/>
  <c r="H27" i="3"/>
  <c r="H25" i="3"/>
  <c r="H9" i="3"/>
  <c r="H10" i="3"/>
  <c r="H11" i="3"/>
  <c r="H12" i="3"/>
  <c r="H13" i="3"/>
  <c r="H14" i="3"/>
  <c r="H15" i="3"/>
  <c r="H16" i="3"/>
  <c r="H17" i="3"/>
  <c r="H19" i="3"/>
  <c r="H20" i="3"/>
  <c r="H21" i="3"/>
  <c r="H22" i="3"/>
  <c r="H92" i="2"/>
  <c r="F18" i="3"/>
  <c r="H28" i="3" l="1"/>
  <c r="C7" i="1" s="1"/>
  <c r="H78" i="2" l="1"/>
  <c r="H77" i="2"/>
  <c r="H73" i="2"/>
  <c r="H91" i="2"/>
  <c r="H89" i="2"/>
  <c r="H87" i="2"/>
  <c r="H84" i="2"/>
  <c r="H85" i="2"/>
  <c r="H83" i="2"/>
  <c r="H80" i="2"/>
  <c r="H70" i="2"/>
  <c r="H68" i="2"/>
  <c r="H64" i="2"/>
  <c r="H65" i="2"/>
  <c r="H66" i="2"/>
  <c r="H63" i="2"/>
  <c r="H61" i="2"/>
  <c r="H58" i="2"/>
  <c r="H57" i="2"/>
  <c r="H53" i="2"/>
  <c r="H54" i="2"/>
  <c r="H55" i="2"/>
  <c r="H52" i="2"/>
  <c r="H50" i="2"/>
  <c r="H49" i="2"/>
  <c r="H42" i="2"/>
  <c r="H40" i="2"/>
  <c r="H35" i="2"/>
  <c r="H36" i="2"/>
  <c r="H37" i="2"/>
  <c r="H34" i="2"/>
  <c r="H47" i="2"/>
  <c r="H46" i="2"/>
  <c r="H44" i="2"/>
  <c r="H27" i="2"/>
  <c r="H28" i="2"/>
  <c r="H29" i="2"/>
  <c r="H30" i="2"/>
  <c r="H31" i="2"/>
  <c r="H26" i="2"/>
  <c r="H23" i="2"/>
  <c r="H24" i="2"/>
  <c r="H22" i="2"/>
  <c r="H20" i="2"/>
  <c r="H19" i="2"/>
  <c r="H15" i="2"/>
  <c r="H16" i="2"/>
  <c r="H13" i="2"/>
  <c r="H11" i="2"/>
  <c r="H9" i="2"/>
  <c r="C19" i="1" l="1"/>
  <c r="C22" i="1"/>
  <c r="C6" i="1" l="1"/>
  <c r="C11" i="1" s="1"/>
  <c r="C23" i="1" s="1"/>
  <c r="C24" i="1" s="1"/>
  <c r="C25" i="1" s="1"/>
</calcChain>
</file>

<file path=xl/sharedStrings.xml><?xml version="1.0" encoding="utf-8"?>
<sst xmlns="http://schemas.openxmlformats.org/spreadsheetml/2006/main" count="1362" uniqueCount="534">
  <si>
    <t>TABELA ELEMENTÓW SCALONYCH</t>
  </si>
  <si>
    <t>L.p.</t>
  </si>
  <si>
    <t>Element (branża)</t>
  </si>
  <si>
    <t>Wartość
PLN</t>
  </si>
  <si>
    <t>ZIELEŃ</t>
  </si>
  <si>
    <t>BRANŻA TELETECHNICZNA</t>
  </si>
  <si>
    <t>BRANŻA ELEKTRYCZNA</t>
  </si>
  <si>
    <t>INŻYNIERIA RUCHU</t>
  </si>
  <si>
    <t>BRANŻA DROGOWA</t>
  </si>
  <si>
    <t xml:space="preserve">RAZEM (NETTO)  </t>
  </si>
  <si>
    <t>Podatek VAT 23%</t>
  </si>
  <si>
    <r>
      <rPr>
        <b/>
        <sz val="16"/>
        <color rgb="FF000000"/>
        <rFont val="Arial"/>
        <family val="2"/>
        <charset val="238"/>
      </rPr>
      <t>TABLICE INFORMACYJNE</t>
    </r>
    <r>
      <rPr>
        <sz val="10"/>
        <color rgb="FF000000"/>
        <rFont val="Arial"/>
        <family val="2"/>
        <charset val="238"/>
      </rPr>
      <t xml:space="preserve"> </t>
    </r>
  </si>
  <si>
    <t xml:space="preserve">BRANŻA DROGOWA </t>
  </si>
  <si>
    <t xml:space="preserve">Tablice informacyjne - 3 szt.                          </t>
  </si>
  <si>
    <t>RAZEM - DP PRZEBUDOWA (NETTO)</t>
  </si>
  <si>
    <t>RAZEM - DP REMONT (NETTO)</t>
  </si>
  <si>
    <t>RAZEM - OBWODNICA (NETTO)</t>
  </si>
  <si>
    <t>OBWODNICA</t>
  </si>
  <si>
    <t xml:space="preserve">PRZEBUDOWA DP 1339F </t>
  </si>
  <si>
    <t xml:space="preserve"> REMONT DP 1339F </t>
  </si>
  <si>
    <t>Lp.</t>
  </si>
  <si>
    <t>Podstawa</t>
  </si>
  <si>
    <t>Opis</t>
  </si>
  <si>
    <t>J.m.</t>
  </si>
  <si>
    <t>Ilość</t>
  </si>
  <si>
    <t>D.01.00.00 ROBOTY PRZYGOTOWAWCZE</t>
  </si>
  <si>
    <t>1.1</t>
  </si>
  <si>
    <t>45111000-8</t>
  </si>
  <si>
    <t>D.01.01.01 Odtworzenie trasy i punktów wysokościowych  CPV: Roboty w zakresie burzenia</t>
  </si>
  <si>
    <t>1 d.1.1</t>
  </si>
  <si>
    <t>D.01.01.01.00</t>
  </si>
  <si>
    <t xml:space="preserve"> Scalona</t>
  </si>
  <si>
    <t>Odtworzenie trasy i punktów wysokościowych</t>
  </si>
  <si>
    <t>km</t>
  </si>
  <si>
    <t>2 d.1.1</t>
  </si>
  <si>
    <t>D.01.01.01.15</t>
  </si>
  <si>
    <t>Odtworzenie punktu osnowy geodezyjnej</t>
  </si>
  <si>
    <t>szt</t>
  </si>
  <si>
    <t>45112000-5</t>
  </si>
  <si>
    <t>D.01.02.02 Zdjęcie warstwy humusu  CPV: Roboty w zakresie burzenia i rozbiórki obiektów budowlanych; roboty ziemne</t>
  </si>
  <si>
    <t>3 d.1.2</t>
  </si>
  <si>
    <t>D.01.02.02.12</t>
  </si>
  <si>
    <t>Zdjęcie warstwy humusu z odwozem na hałdę do ponownego wbudowania</t>
  </si>
  <si>
    <t>m2</t>
  </si>
  <si>
    <t>D.01.02.04. Rozbiórka elementów dróg  CPV: Roboty w zakresie burzenia</t>
  </si>
  <si>
    <t>4 d.1.3</t>
  </si>
  <si>
    <t>D.01.02.04.11</t>
  </si>
  <si>
    <t>Rozebranie nawierzchni z kruszywa (odwóz, zagospodarowanie materiałów z rozbiórki zgodnie z ustawą o odpadach)</t>
  </si>
  <si>
    <t>5 d.1.3</t>
  </si>
  <si>
    <t>D.01.02.04.51</t>
  </si>
  <si>
    <t>Rozbiórka ogrodzeń (odwóz, zagospodarowanie materiałów z rozbiórki zgodnie z ustawą o odpadach)</t>
  </si>
  <si>
    <t>m</t>
  </si>
  <si>
    <t>6 d.1.3</t>
  </si>
  <si>
    <t>D.01.02.04.60</t>
  </si>
  <si>
    <t>Rozbiórka przepustów z rur żelbetowych (odwóz, zagospodarowanie materiałów z rozbiórki zgodnie z ustawą o odpadach)</t>
  </si>
  <si>
    <t>7 d.1.3</t>
  </si>
  <si>
    <t>D.01.02.04.90</t>
  </si>
  <si>
    <t>Rozbiórka elementów betonowych -  (odwóz, zagospodarowanie materiałów z rozbiórki zgodnie z ustawą o odpadach)</t>
  </si>
  <si>
    <t>m3</t>
  </si>
  <si>
    <t>D.02.00.00 ROBOTY ZIEMNE</t>
  </si>
  <si>
    <t>1.2</t>
  </si>
  <si>
    <t>D.02.01.01 Wykonanie wykopów w gruntach kat. III  CPV: Roboty w zakresie burzenia, roboty ziemne</t>
  </si>
  <si>
    <t>8 d.2.1</t>
  </si>
  <si>
    <t>D.02.01.01.14</t>
  </si>
  <si>
    <t>Wykonanie wykopów z transportem gruntu na odkład</t>
  </si>
  <si>
    <t>9 d.2.1</t>
  </si>
  <si>
    <t>D.02.03.01 Wykonanie nasypów  CPV: Roboty w zakresie burzenia, roboty ziemne</t>
  </si>
  <si>
    <t>10 d.2.2</t>
  </si>
  <si>
    <t>D.02.03.01.10</t>
  </si>
  <si>
    <t>Wykonanie nasypów mechanicznie z pozyskaniem gruntu z wykopu (formowanie, woda, zagęszczenie, formowanie, bez transportu)</t>
  </si>
  <si>
    <t>11 d.2.2</t>
  </si>
  <si>
    <t>D.02.03.01.12</t>
  </si>
  <si>
    <t>Wykonanie nasypów mechanicznie z pozyskaniem i transportem gruntu (formowanie, woda, zagęszczenie, formowanie) - (dokop)</t>
  </si>
  <si>
    <t>12 d.2.2</t>
  </si>
  <si>
    <t>D.02.03.01.21</t>
  </si>
  <si>
    <t>Wykonanie nasypów mechanicznie z pozyskaniem i transportem gruntu (formowanie, woda, zagęszczenie, formowanie) - (wykop w nasyp z transportem do 2km)</t>
  </si>
  <si>
    <t>D.02.04.01 Wzmacnianie nasypów  CPV: Roboty w zakresie burzenia, roboty ziemne</t>
  </si>
  <si>
    <t>13 d.2.3</t>
  </si>
  <si>
    <t>D.02.04.01.11</t>
  </si>
  <si>
    <t>Ułożenie geowółniny wzmacniającej (wytrz min. 100kN/m wzdłuż/wszerz)</t>
  </si>
  <si>
    <t>14 d.2.3</t>
  </si>
  <si>
    <t>D.02.04.01.12</t>
  </si>
  <si>
    <t>Ułożenie geowółniny wzmacniającej (wytrz min. 150kN/m wzdłuż/wszerz)</t>
  </si>
  <si>
    <t>15 d.2.3</t>
  </si>
  <si>
    <t>D.02.04.01.21</t>
  </si>
  <si>
    <t>Wypełnienie warstwy materaca kruszywem łamanym 0/31.5 gr. 30cm</t>
  </si>
  <si>
    <t>16 d.2.3</t>
  </si>
  <si>
    <t>Wykonanie pali betonowych C25/30</t>
  </si>
  <si>
    <t>17 d.2.3</t>
  </si>
  <si>
    <t>Badanie ciągłości kolumn betonowych</t>
  </si>
  <si>
    <t>szt.</t>
  </si>
  <si>
    <t>18 d.2.3</t>
  </si>
  <si>
    <t>Badanie nośności kolumn betonowych</t>
  </si>
  <si>
    <t>D.03.00.00 ODWODNIENIE</t>
  </si>
  <si>
    <t>3.1</t>
  </si>
  <si>
    <t>45231000-5</t>
  </si>
  <si>
    <t>D.03.01.01 Przepusty pod koroną drogi  CPV:Roboty budowlane w zakresie budowy rurociągów, ciągów komunikacyjnych i  linii energetycznych</t>
  </si>
  <si>
    <t>19 d.3.1</t>
  </si>
  <si>
    <t>D.03.01.01.44</t>
  </si>
  <si>
    <t>Budowa przepustu z rury stalowej łukowo - kołowej 9,36x6,51</t>
  </si>
  <si>
    <t>20 d.3.1</t>
  </si>
  <si>
    <t>D.03.01.01.34</t>
  </si>
  <si>
    <t>Budowa przepustu z rury stalowej o przekroju łukowo - kołowym 1,44x0,97</t>
  </si>
  <si>
    <t>21 d.3.1</t>
  </si>
  <si>
    <t>Budowa przepustu z rury stalowej o przekroju łukowo - kołowym 2,35x1,73</t>
  </si>
  <si>
    <t>22 d.3.1</t>
  </si>
  <si>
    <t>D.03.01.01.48</t>
  </si>
  <si>
    <t>Budowa przepustu z rury stalowej fi800</t>
  </si>
  <si>
    <t>D.04.00.00 PODBUDOWY</t>
  </si>
  <si>
    <t>4.1</t>
  </si>
  <si>
    <t>D.04.01.01 Koryto wraz z profilowaniem i zagęszczeniem podłoża  CPV: Roboty w zakresie burzenia, roboty ziemne</t>
  </si>
  <si>
    <t>23 d.4.1</t>
  </si>
  <si>
    <t>D.04.01.01.12</t>
  </si>
  <si>
    <t>Profilowanie i zagęszczenie podłoża pod warstwy konstrukcyjne nawierzchni wykonane mechaniczne</t>
  </si>
  <si>
    <t>45233000-9</t>
  </si>
  <si>
    <t>D.04.02.01 Warstwa odcinająca  CPV: Roboty w zakresie konstruowania, fundamentowania oraz wykonywania nawierzchni i autostrad i dróg</t>
  </si>
  <si>
    <t>24 d.4.2</t>
  </si>
  <si>
    <t>D.04.02.01</t>
  </si>
  <si>
    <t>Wykonanie warstwy odcinającej z geowłókniny separacyjnej (min. 12/12 kN/m)</t>
  </si>
  <si>
    <t>D.04.02.02 Wykonanie warstwy mrozoochronnej  CPV: Roboty w zakresie konstruowania, fundamentowania oraz wykonywania nawierzchni i autostrad i dróg</t>
  </si>
  <si>
    <t>25 d.4.3</t>
  </si>
  <si>
    <t>D.04.02.02.20</t>
  </si>
  <si>
    <t>Wykonanie warstwy ulepszonego podłoża (w-wa mrozoochronna) z kruszywa 0/31,5 naturalnego niezwiązanego o gr. 25cm (CBR&gt;=20%)</t>
  </si>
  <si>
    <t>D.04.03.01 Oczyszczenie i skropienie warstw konstrukcjnych  CPV: Roboty w zakresie konstruowania, fundamentowania oraz wykonywania nawierzchni i autostrad i dróg</t>
  </si>
  <si>
    <t>26 d.4.4</t>
  </si>
  <si>
    <t>D.04.03.01.12</t>
  </si>
  <si>
    <t>Oczyszczenie warstw konstrukcyjnych (nieupelszonych, ulepszonych) mechanicznie</t>
  </si>
  <si>
    <t>27 d.4.4</t>
  </si>
  <si>
    <t>D.04.03.01.22</t>
  </si>
  <si>
    <t>Skropienie warstw konstrukcyjnych</t>
  </si>
  <si>
    <t>D.04.04.01 Podbudowa z kruszywa naturalnego stabizowanego mechanicznie  CPV: Roboty w zakresie konstruowania, fundamentowania oraz wykonywania nawierzchni autostrad i dróg</t>
  </si>
  <si>
    <t>28 d.4.5</t>
  </si>
  <si>
    <t>D.04.04.01.30</t>
  </si>
  <si>
    <t>Podbudowa zasadnicza z kruszywa naturalnego stabilizowanego mechanicznie 0/31.5 C90/3 gr. 15cm</t>
  </si>
  <si>
    <t>29 d.4.5</t>
  </si>
  <si>
    <t>D.04.04.01.50</t>
  </si>
  <si>
    <t>Podbudowa zasadnicza z kruszywa naturalnego stabilizowanego mechanicznie 0/31.5 C90/3 gr. 20cm</t>
  </si>
  <si>
    <t>D.04.05.01 Podbudowa i ulepszone podłoże z gruntu stabilizowanego cementem  CPV: Roboty w zakresie konstruowania, fundamentowania oraz wykonywania nawierzchni i autostrad i dróg</t>
  </si>
  <si>
    <t>30 d.4.6</t>
  </si>
  <si>
    <t>D.04.05.01.18</t>
  </si>
  <si>
    <t>Warstwa podbudowy pomocniczej z kruszywa naturalnego 0/31.5 stabilizowanego cementem C3/4 gr. 15cm</t>
  </si>
  <si>
    <t>31 d.4.6</t>
  </si>
  <si>
    <t>D.04.05.01.19</t>
  </si>
  <si>
    <t>Warstwa podbudowy pomocniczej z kruszywa naturalnego 0/31.5 stabilizowanego cementem C3/4 gr. 18cm</t>
  </si>
  <si>
    <t>32 d.4.6</t>
  </si>
  <si>
    <t>D.04.05.01.20</t>
  </si>
  <si>
    <t>Warstwa podbudowy pomocniczej z kruszywa naturalnego 0/31.5 stabilizowanego cementem C5/6 gr. 15cm</t>
  </si>
  <si>
    <t>33 d.4.6</t>
  </si>
  <si>
    <t>D.04.05.01.30</t>
  </si>
  <si>
    <t>Warstwa podbudowy pomocniczej z kruszywa naturalnego 0/31.5 stabilizowanego cementem C6/8 gr. 12cm</t>
  </si>
  <si>
    <t>D.04.07.01 Podbudowa z betonu asfaltowego.  CPV Roboty w zakresie konstruowania, fundamentowania oraz wykonywania nawierzchni autopstrad i dróg</t>
  </si>
  <si>
    <t>34 d.4.7</t>
  </si>
  <si>
    <t>D.04.07.01.17</t>
  </si>
  <si>
    <t>Podbudowa z betonu asfaltowego, górna, AC 22P 35/50, gr. 10 cm KR4</t>
  </si>
  <si>
    <t>35 d.4.7</t>
  </si>
  <si>
    <t>D.04.07.01.20</t>
  </si>
  <si>
    <t>Podbudowa z betonu asfaltowego, górna, AC 22P 35/50, gr. 16 cm KR6</t>
  </si>
  <si>
    <t>D.05.00.00 NAWIERZCHNIE</t>
  </si>
  <si>
    <t>5.1</t>
  </si>
  <si>
    <t>D.05.03.01 Nawierzchnia z kostki kamiennej  CPV: Roboty w zakresie konstruowania, fundamentowania oraz wykonywania nawierzchni i autostrad</t>
  </si>
  <si>
    <t>36 d.5.1</t>
  </si>
  <si>
    <t>D.05.03.01.12</t>
  </si>
  <si>
    <t>Wykonanie warstwy ścieralnej z kostki kamiennej 18/18 spoinowana zaprawą mineralną na bazie cementów specjalnych</t>
  </si>
  <si>
    <t>D.05.03.05 Nawierzchnie z betonu asfaltowego  CPV: Roboty w zakresie konstruowania, fundamentowania oraz wykonywania nawierzchni autostrad i dróg</t>
  </si>
  <si>
    <t>37 d.5.2</t>
  </si>
  <si>
    <t>D.05.03.05.13</t>
  </si>
  <si>
    <t>Wykonanie nawierzchni AC16W 50/70, warstwa wiążąca gr. 5cm, KR1</t>
  </si>
  <si>
    <t>38 d.5.2</t>
  </si>
  <si>
    <t>D.05.03.05.16</t>
  </si>
  <si>
    <t>Wykonanie nawierzchni z betonu asfaltowego, warstwa wiążąca z AC 16W PMB 25/55-60, gr. 6 cm</t>
  </si>
  <si>
    <t>39 d.5.2</t>
  </si>
  <si>
    <t>D.05.03.05.18</t>
  </si>
  <si>
    <t>Wykonanie nawierzchni z betonu asfaltowego, warstwa wiążąca z AC 16W PMB 25/55-60, gr. 8 cm</t>
  </si>
  <si>
    <t>40 d.5.2</t>
  </si>
  <si>
    <t>D.05.03.05.28</t>
  </si>
  <si>
    <t>Wykonanie nawierzchni AC 11S 50/70, gr. 4 cm warstwa ścieralna</t>
  </si>
  <si>
    <t>D.05.03.11 Frezowanie nawierzchni asfaltowych na zimno  CPV: Roboty w zakresie konstruowania, fundamentowania oraz wykonywania nawierzchni autostrad i dróg</t>
  </si>
  <si>
    <t>41 d.5.3</t>
  </si>
  <si>
    <t>D.05.03.11.31</t>
  </si>
  <si>
    <t>Frezowanie nawierzchni asfaltowych (odwóz na hałdę do ponownego wbudowania, materiał z rozbiórki do zagospodarowania zgodnie z ustawą o odpadach)</t>
  </si>
  <si>
    <t>D.05.03.13 Nawierzchnia z mieszanki grysowo - mastyksowej SMA  CPV: Roboty w zakresie konstruowania, fundamentowania oraz wykonywania nawierzchn autostrad i dróg</t>
  </si>
  <si>
    <t>42 d.5.4</t>
  </si>
  <si>
    <t>D.05.03.13.14</t>
  </si>
  <si>
    <t>Wykonanie warstwy ścieralnej gr. 4cm SMA 11 PMB45/80-65</t>
  </si>
  <si>
    <t>D.06.00.00 ROBOTY WYKOŃCZENIOWE</t>
  </si>
  <si>
    <t>6.1</t>
  </si>
  <si>
    <t>D.06.01.01 Umocnienie skarp rowów i ścieków  CPV: Roboty w zakresie usuwania gleby</t>
  </si>
  <si>
    <t>43 d.6.1</t>
  </si>
  <si>
    <t>D.06.01.01.22</t>
  </si>
  <si>
    <t>Humusowanie z obsianiem skarp</t>
  </si>
  <si>
    <t>44 d.6.1</t>
  </si>
  <si>
    <t>D.06.01.01.63</t>
  </si>
  <si>
    <t>Umocnienie skarp płytkami ażurowymi 60x40x10 na podsypce cementowo piaskowej 1:4 gr. 10cm</t>
  </si>
  <si>
    <t>D.06.02.01 Przepusty pod zjazdami  CPV: Roboty budowlane w zakresie budowy rurociągów, ciągów komunikacyjnych i  linii energetycznych</t>
  </si>
  <si>
    <t>45 d.6.2</t>
  </si>
  <si>
    <t>D.06.02.01.10</t>
  </si>
  <si>
    <t>Ułożenie przepustów z rurstalowych fi400 na ławie z kruszywa 0/31.5 gr. 30cm</t>
  </si>
  <si>
    <t>46 d.6.2</t>
  </si>
  <si>
    <t>D.06.02.01.11</t>
  </si>
  <si>
    <t>Ułożenie przepustów z rurstalowych fi500 na ławie z kruszywa 0/31.5 gr. 30cm</t>
  </si>
  <si>
    <t>D.06.03.01 Wykonanie poboczy  CPV: Roboty budowlane w zakresie budowy rurociągów, ciągów komunikacyjnych i  linii energetycznych</t>
  </si>
  <si>
    <t>47 d.6.3</t>
  </si>
  <si>
    <t>D.06.03.01.10</t>
  </si>
  <si>
    <t>Wykonanie poboczy gr. 20cm  (destrukt + kruszywo 50/50)</t>
  </si>
  <si>
    <t>D.08.00.00 ELEMENTY ULIC</t>
  </si>
  <si>
    <t>7.1</t>
  </si>
  <si>
    <t>D.08.01.01 Krawężniki i obrzeża betonowe  CPV: Roboty w zakresie konstruowania, fundamentowania oraz wykonywania nawierzchni autostrad i dróg</t>
  </si>
  <si>
    <t>48 d.7.1</t>
  </si>
  <si>
    <t>D.08.01.01.10</t>
  </si>
  <si>
    <t>Ułożenie krawężników betonowych 15x25</t>
  </si>
  <si>
    <t>49 d.7.1</t>
  </si>
  <si>
    <t>D.08.01.01.12</t>
  </si>
  <si>
    <t>Ułożenie krawężników betonowych 20x30</t>
  </si>
  <si>
    <t>50 d.7.1</t>
  </si>
  <si>
    <t>D.08.01.01.22</t>
  </si>
  <si>
    <t>Ułożenie krawężników betonowych 25x30</t>
  </si>
  <si>
    <t>D.08.02.02 Chodniki z brukowej kostki betonowej  CPV: Roboty w zakresie konstruowania, fundamentowania oraz wykonywania nawierzchni autostrad i dróg</t>
  </si>
  <si>
    <t>51 d.7.2</t>
  </si>
  <si>
    <t>D.08.02.02.12</t>
  </si>
  <si>
    <t>Wykonanie nawierzchni z kostki brukowej betonowej gr 8cm na podsypce cem.piask 1:4 gr. 3cm (czerwona, dwuteownik)</t>
  </si>
  <si>
    <t>D.08.03.01 Obrzeża betonowe  CPV: Roboty w zakresie konstruowania, fundamentowania oraz wykonywania nawierzchni autostrad i dróg</t>
  </si>
  <si>
    <t>52 d.7.3</t>
  </si>
  <si>
    <t>D.08.03.01.12</t>
  </si>
  <si>
    <t>Ustawienie obrzeży betonowych (szare) 30x8cm na ławie betonowej C12/15 (F=0.043m2/mb)</t>
  </si>
  <si>
    <t>D.08.05.01 Ścieki z prefabrykowanych elementów  CPV: Roboty w zakresie konstruowania, fundamentowania oraz wykonywania nawierzchni autostrad i dróg</t>
  </si>
  <si>
    <t>53 d.7.4</t>
  </si>
  <si>
    <t>D.08.05.01.11</t>
  </si>
  <si>
    <t>Wykonanie ścieków betonowych trójkątnych na ławie z betonu C12/15 gr. 15cm</t>
  </si>
  <si>
    <t>54 d.7.4</t>
  </si>
  <si>
    <t>Wykonanie ścieków betonowych skarpowych trapezowych na podsypce cem. piask. 1:4 gr. 10cm na ławie z betonu C12/15 gr. 10cm</t>
  </si>
  <si>
    <t>KOSZTORYS OFERTOWY cz. 1</t>
  </si>
  <si>
    <t>BRANŻA DROGOWA - OBWODNICA</t>
  </si>
  <si>
    <t xml:space="preserve">Nr spec. </t>
  </si>
  <si>
    <t>Cena jedn.</t>
  </si>
  <si>
    <t>Wartość</t>
  </si>
  <si>
    <t>ZIELEŃ - OBWODNICA</t>
  </si>
  <si>
    <t>KOSZTORYS OFERTOWY cz. 2</t>
  </si>
  <si>
    <t>Wartość kosztorysowa netto</t>
  </si>
  <si>
    <t>ROBOTY PRZYGOTOWAWCZE</t>
  </si>
  <si>
    <t>45112600-1</t>
  </si>
  <si>
    <t>D.01.02.01 Usunięcie drzew i krzewów  CPV: Wycinanie i napełnianie</t>
  </si>
  <si>
    <t>D.01.02.01.11</t>
  </si>
  <si>
    <t>Mechaniczne ścinanie drzew o średnicy 10-25cm</t>
  </si>
  <si>
    <t>Mechaniczne karczowanie drzew o średnicy 10-25cm</t>
  </si>
  <si>
    <t>3 d.1.1</t>
  </si>
  <si>
    <t>D.01.02.01.21</t>
  </si>
  <si>
    <t>Mechaniczne ścinanie drzew o średnicy 26-45cm</t>
  </si>
  <si>
    <t>4 d.1.1</t>
  </si>
  <si>
    <t>D.01.02.01.22</t>
  </si>
  <si>
    <t>Mechaniczne karczowanie drzew o średnicy 26-45cm</t>
  </si>
  <si>
    <t>5 d.1.1</t>
  </si>
  <si>
    <t>D.01.02.01.25</t>
  </si>
  <si>
    <t>Mechaniczne ścinanie drzew o średnicy 46-65cm</t>
  </si>
  <si>
    <t>6 d.1.1</t>
  </si>
  <si>
    <t>D.01.02.01.26</t>
  </si>
  <si>
    <t>Mechaniczne karczowanie drzew o średnicy 46-65cm</t>
  </si>
  <si>
    <t>7 d.1.1</t>
  </si>
  <si>
    <t>D.01.02.01.31</t>
  </si>
  <si>
    <t>Mechaniczne ścinanie drzew o średnicy 66-75cm</t>
  </si>
  <si>
    <t>8 d.1.1</t>
  </si>
  <si>
    <t>D.01.02.01.32</t>
  </si>
  <si>
    <t>Mechaniczne karczowanie drzew o średnicy 66-75cm</t>
  </si>
  <si>
    <t>9 d.1.1</t>
  </si>
  <si>
    <t>D.01.02.01.35</t>
  </si>
  <si>
    <t>Mechaniczne ścinanie drzew o średnicy 76-85cm</t>
  </si>
  <si>
    <t>10 d.1.1</t>
  </si>
  <si>
    <t>D.01.02.01.36</t>
  </si>
  <si>
    <t>Mechaniczne karczowanie drzew o średnicy 76-85cm</t>
  </si>
  <si>
    <t>11 d.1.1</t>
  </si>
  <si>
    <t>D.01.02.01.30</t>
  </si>
  <si>
    <t>Karczowanie krzaków</t>
  </si>
  <si>
    <t>ha</t>
  </si>
  <si>
    <t>12 d.1.1</t>
  </si>
  <si>
    <t>Wywożenie dłużyc (zagospodarowanie przez Wykonawcę)</t>
  </si>
  <si>
    <t>mp</t>
  </si>
  <si>
    <t>13 d.1.1</t>
  </si>
  <si>
    <t>D.01.02.01.42</t>
  </si>
  <si>
    <t>Wywóz karpiny (zagospodarowanie przez Wykonawcę)</t>
  </si>
  <si>
    <t>14 d.1.1</t>
  </si>
  <si>
    <t>D.01.02.01.43</t>
  </si>
  <si>
    <t>Wywóz gałęzi i drągowny (zagospodarowanie przez Wykonawcę)</t>
  </si>
  <si>
    <t>15 d.1.1</t>
  </si>
  <si>
    <t>D.01.02.01.44</t>
  </si>
  <si>
    <t>Oczyszczenie terenu z pozostałości po wykarczowaniu</t>
  </si>
  <si>
    <t xml:space="preserve">D.09.00.00 ZIELEŃ  </t>
  </si>
  <si>
    <t>77211600-8</t>
  </si>
  <si>
    <t>D.09.01.01 Zieleń projektowana  CPV: Sadzenie drzew</t>
  </si>
  <si>
    <t>16 d.2.1</t>
  </si>
  <si>
    <t>D.09.01.01.12</t>
  </si>
  <si>
    <t>Sadzenie drzew liściastych</t>
  </si>
  <si>
    <t>17 d.2.1</t>
  </si>
  <si>
    <t>D.09.01.01.15</t>
  </si>
  <si>
    <t>Sadzenie krzewów liściastych</t>
  </si>
  <si>
    <t>18 d.2.1</t>
  </si>
  <si>
    <t>D.09.01.01.25</t>
  </si>
  <si>
    <t>Sadzenie krzewów iglastych</t>
  </si>
  <si>
    <t>2.1</t>
  </si>
  <si>
    <t>KOSZTORYS OFERTOWY cz. 3</t>
  </si>
  <si>
    <t>BRANŻA TELETECHNICZNA - OBWODNICA</t>
  </si>
  <si>
    <t/>
  </si>
  <si>
    <t>1</t>
  </si>
  <si>
    <t>2</t>
  </si>
  <si>
    <t>2.1.1</t>
  </si>
  <si>
    <t>2.1.2</t>
  </si>
  <si>
    <t>2.1.3</t>
  </si>
  <si>
    <t>2.1.4</t>
  </si>
  <si>
    <t>2.1.5</t>
  </si>
  <si>
    <t>2.1.6</t>
  </si>
  <si>
    <t>2.2</t>
  </si>
  <si>
    <t>2.2.1</t>
  </si>
  <si>
    <t>2.2.2</t>
  </si>
  <si>
    <t>2.3</t>
  </si>
  <si>
    <t>2.3.1</t>
  </si>
  <si>
    <t>2.3.2</t>
  </si>
  <si>
    <t>2.3.3</t>
  </si>
  <si>
    <t>2.4</t>
  </si>
  <si>
    <t>2.4.1</t>
  </si>
  <si>
    <t>Rondo na drodze powiatowej</t>
  </si>
  <si>
    <t>Sieć Orange</t>
  </si>
  <si>
    <t>Przebudowa sieci napowietrznej</t>
  </si>
  <si>
    <t>Budowa rurociągu kablowego na głębokości 1·m w wykopie wykonanym koparkami łańcuchowymi, grunt kategorii I-II, HDPE Fi·40·mm w zwojach, 1 rura w rurociągu</t>
  </si>
  <si>
    <t>Wciąganie kabli światłowodowych do kanalizacji wtórnej wciągarką mechaniczną z rejestratorem siły, rury z warstwą poślizgową z linką, kabel w odcinkach 2·km ,-analogia _kabel 54x0,5</t>
  </si>
  <si>
    <t>Montaż złączy przelotowych kabli wypełnionych typu kanałowego ułożonych w ziemi z zastosowaniem modułowych łączników żył i termokurczliwych osłon wzmocnionych, kabel o 10 parach</t>
  </si>
  <si>
    <t>Układanie rur ochronnych z PCW w wykopie, rura do Fi·110·mm-rura RHDPEp 110/6,3   (R=  0,955, M=  1,000, S=  1,000)</t>
  </si>
  <si>
    <t>Wprowadzenie kabla na słup, słup drewniany, zabezpieczenie kabla osłoną, kabel do Fi·15·mm</t>
  </si>
  <si>
    <t>Przebudowa kabli światłowodowych ziemnych</t>
  </si>
  <si>
    <t>Przekładanie kabla doziemnego, grunt kategorii I-II, kabel do Fi·50·mm, pierwszy- kable OKA 81076</t>
  </si>
  <si>
    <t>Układanie rur ochronnych z PCW w wykopie, rura do Fi·110·mm-rura RHDPE-D 110   (R=  0,955, M=  1,000, S=  1,000)</t>
  </si>
  <si>
    <t>Zabezpieczenie istniejących sieci</t>
  </si>
  <si>
    <t>Ręczne kopanie rowów dla kabli, szerokość dna do 0.4·m, kategoria gruntu III, głębokość rowu do 1.0·m</t>
  </si>
  <si>
    <t>Budowa obiektów podziemnych z bloków betonowych pod drogami i ulicami w gruncie kategorii III, warstwy X otwory/blok = 2x4, suma otworów: 8-analogia , układanie żelbetowej łupiny ochronnej 600x400</t>
  </si>
  <si>
    <t>Mechaniczne zasypywanie rowów dla kabli spycharkami, szerokość dna wykopu do 0.4·m, kategoria gruntu III-IV, głębokość rowu do 1.0·m</t>
  </si>
  <si>
    <t>Koszty związane z odbiorami robót, nadzorami gestorów sieci na wykonywanymi robotami</t>
  </si>
  <si>
    <t>Element</t>
  </si>
  <si>
    <t>Grupa</t>
  </si>
  <si>
    <t>TPSA 39/302/3</t>
  </si>
  <si>
    <t>TPSA 39/501/1</t>
  </si>
  <si>
    <t>TPSA 40/706/1</t>
  </si>
  <si>
    <t>KNR 510/303/2</t>
  </si>
  <si>
    <t>KNR 501/616/1</t>
  </si>
  <si>
    <t>KNR 501/614/3</t>
  </si>
  <si>
    <t>KNR 201/701/2 (3)</t>
  </si>
  <si>
    <t>KNR 501/202/8</t>
  </si>
  <si>
    <t>KNR 201/705/2 (4)</t>
  </si>
  <si>
    <t>złącze</t>
  </si>
  <si>
    <t>kpl</t>
  </si>
  <si>
    <t>Kod CPV</t>
  </si>
  <si>
    <t>45300000-0  45310000-3  45314000-1  45314200-3  45314300-4</t>
  </si>
  <si>
    <t>Kod ind.</t>
  </si>
  <si>
    <t>KOSZTORYS OFERTOWY cz. 4</t>
  </si>
  <si>
    <t>BRANŻA ELEKTRYCZNA - OBWODNICA</t>
  </si>
  <si>
    <t>STWiOR</t>
  </si>
  <si>
    <t>45231400-9</t>
  </si>
  <si>
    <t>D.07.07.01</t>
  </si>
  <si>
    <t>Budowa sieci oświetleniowej Obszar SO2 i SO1 (część DP)</t>
  </si>
  <si>
    <t>Przyłącze do szafki oświetleniowej i sterowanie oświetleniem ulicznym</t>
  </si>
  <si>
    <t>1.1.1</t>
  </si>
  <si>
    <t>Mechaniczne kopanie rowów dla kabli koparkami podsiębiernymi, szerokość dna rowu do 0.4·m, kategoria gruntu III-IV, głębokość rowu do 1.0·m</t>
  </si>
  <si>
    <t>1.1.2</t>
  </si>
  <si>
    <t>Nasypanie warstwy piasku na dnie rowu kablowego, o szerokości do 0,4·m   (R=  0,955, M=  1,000, S=  1,000)</t>
  </si>
  <si>
    <t>1.1.3</t>
  </si>
  <si>
    <t>Ułożenie rur osłonowych PVC</t>
  </si>
  <si>
    <t>1.1.4</t>
  </si>
  <si>
    <t>Wykopy pionowe ręczne dla urządzenia przeciskowego wraz z jego zasypaniem, grunt nienawodniony, kategorii III-IV</t>
  </si>
  <si>
    <t>1.1.5</t>
  </si>
  <si>
    <t>Mechaniczne przepychanie rur stalowych pod drogami i nasypami, za pierwszą rurę, do Fi·150·mm - adaptacja   (R=  0,955, M=  1,000, S=  1,000)</t>
  </si>
  <si>
    <t>1.1.6</t>
  </si>
  <si>
    <t>Układanie kabli nn w rurach</t>
  </si>
  <si>
    <t>1.1.7</t>
  </si>
  <si>
    <t>Układanie kabli w rowach kablowych - ręcznie, kabel nn</t>
  </si>
  <si>
    <t>1.1.8</t>
  </si>
  <si>
    <t>Mechaniczne zasypywanie rowów dla kabli spycharkami, szerokość dna wykopu do 0.4·m, kategoria gruntu III-IV, głębokość rowu do 0.6·m</t>
  </si>
  <si>
    <t>1.1.9</t>
  </si>
  <si>
    <t>Badanie linii napowietrzn, kablowych na nap. do 30kV odcinek linii kablowej na napięcie do 15 kV</t>
  </si>
  <si>
    <t>odcinek</t>
  </si>
  <si>
    <t>Linia kablowa oświetleniowa</t>
  </si>
  <si>
    <t>1.2.1</t>
  </si>
  <si>
    <t>Mechaniczne kopanie rowów dla kabli koparkami podsiębiernymi, szerokość dna do 0.4·m, kategoria gruntu I-II, głębokość rowu do 0,8·m</t>
  </si>
  <si>
    <t>1.2.2</t>
  </si>
  <si>
    <t>1.2.3</t>
  </si>
  <si>
    <t>Ułożenie rur osłonowych PVC do Fi·110·mm</t>
  </si>
  <si>
    <t>1.2.4</t>
  </si>
  <si>
    <t>Wykopy pionowe ręczne dla urządzenia przeciskowego wraz z zasypaniem, grun nienawodniony, kategorii III-IV</t>
  </si>
  <si>
    <t>1.2.5</t>
  </si>
  <si>
    <t>Mechaniczne przepychanie rur pod drogami i nasypami, Fi do 110mm</t>
  </si>
  <si>
    <t>1.2.6</t>
  </si>
  <si>
    <t>Układanie kabli w rurach, pustakach lub kanałach zamkniętych. Kable wielożyłowe, kabel do 1.0 kg/m</t>
  </si>
  <si>
    <t>1.2.7</t>
  </si>
  <si>
    <t>Układanie kabli w rowach kablowych. Kable wielożyłowe układane ręcznie, kabel do 2.0 kg/m, przykrycie kabla folią</t>
  </si>
  <si>
    <t>1.2.8</t>
  </si>
  <si>
    <t>Mechaniczne zasypywanie rowów dla kabli spycharkami, szerokość dna wykopu do 0.4·m, kategoria gruntu I-II, głębokość rowu do 0.8·m</t>
  </si>
  <si>
    <t>1.2.9</t>
  </si>
  <si>
    <t>Obróbka na sucho kabli  do 1·kV o izolacji i powłoce z tworzyw sztucznych, kabel Al 3-żyłowy do 50·mm2   (R=  0,955, M=  1,000, S=  1,000)</t>
  </si>
  <si>
    <t>1.2.10</t>
  </si>
  <si>
    <t>Badanie linii kablowej nn o ilości żył do 4</t>
  </si>
  <si>
    <t>1.2.11</t>
  </si>
  <si>
    <t>Badanie i pomiar instalacji uziemiającej ochronnej lub roboczej, pomiar pierwszy</t>
  </si>
  <si>
    <t>pomiar</t>
  </si>
  <si>
    <t>1.3</t>
  </si>
  <si>
    <t>Montaż słupów oświetleniowych z oprawami</t>
  </si>
  <si>
    <t>1.3.1</t>
  </si>
  <si>
    <t>Montaż latarń oświetleniowych, z fundamentem prefabrykowanym</t>
  </si>
  <si>
    <t>1.3.2</t>
  </si>
  <si>
    <t>1.3.3</t>
  </si>
  <si>
    <t>Rury ochronne, z PVC, fI25</t>
  </si>
  <si>
    <t>1.3.4</t>
  </si>
  <si>
    <t>Wciąganie przewodów, z udziałem podnośnika samochodowego, w słup lub rury osłonowe</t>
  </si>
  <si>
    <t>1.3.5</t>
  </si>
  <si>
    <t>Montaż opraw oświetlenia zewnętrznego, na słupie</t>
  </si>
  <si>
    <t>1.3.6</t>
  </si>
  <si>
    <t>Montaż wysięgników rurowych i przewieszek z lin stalowych, na słupie, wysięgnik do 15·kg</t>
  </si>
  <si>
    <t>1.3.7</t>
  </si>
  <si>
    <t>1.3.8</t>
  </si>
  <si>
    <t>Montaż skrzynek oraz tabliczek bezpiecznikowych lub zaciskowych, tabliczka na konstrukcji, bezpiecznikowa</t>
  </si>
  <si>
    <t>1.3.9</t>
  </si>
  <si>
    <t>Malowanie liter i cyfr przy użyciu szablonu, wysokość liter/cyfr  pow.10cm</t>
  </si>
  <si>
    <t>1.3.10</t>
  </si>
  <si>
    <t>1.3.11</t>
  </si>
  <si>
    <t>D.01.02.04.83</t>
  </si>
  <si>
    <t>Rozbiórka tarcz znaków drogowych z odwozem na BM</t>
  </si>
  <si>
    <t>D.01.02.04.81</t>
  </si>
  <si>
    <t>Rozbiórka słupków znaków drogowych z odwozem na BM</t>
  </si>
  <si>
    <t>D.07.00.00 OZNAKOWANIE</t>
  </si>
  <si>
    <t>D.07.01.01 Oznakowanie poziome  CPV: Roboty w zakresie konstruowania, fundamentowania oraz wykonywania nawierzchni autostrad i dróg</t>
  </si>
  <si>
    <t>3 d.2.1</t>
  </si>
  <si>
    <t>D.07.01.01.31</t>
  </si>
  <si>
    <t>Mechaniczne oznakowanie poziome jezdni materiałami grubowarstwowymi (masy termoplastyczne) linie ciągłe</t>
  </si>
  <si>
    <t>m2 ozn.</t>
  </si>
  <si>
    <t>4 d.2.1</t>
  </si>
  <si>
    <t>D.07.01.01.32</t>
  </si>
  <si>
    <t>Mechaniczne oznakowanie poziome jezdni materiałami grubowarstwowymi (masy termoplastyczne) linie przerywane</t>
  </si>
  <si>
    <t>5 d.2.1</t>
  </si>
  <si>
    <t>D.07.01.01.33</t>
  </si>
  <si>
    <t>Mechaniczne oznakowanie poziome jezdni materiałami grubowarstwowymi (masy termoplastyczne) linie w strefie skrzyżowań</t>
  </si>
  <si>
    <t>D.07.02.01 oznakowanie pionowe  CPV: Roboty w zakresie konstruowania, fundamentowania oraz wykonywania nawierzchni autostrad i dróg</t>
  </si>
  <si>
    <t>6 d.2.2</t>
  </si>
  <si>
    <t>D.07.02.01.42</t>
  </si>
  <si>
    <t>Ustawienie słupków z rur stalowych o średnicy 70mm dla znaków drogowych</t>
  </si>
  <si>
    <t>7 d.2.2</t>
  </si>
  <si>
    <t>D.07.02.01.45</t>
  </si>
  <si>
    <t>Ustawienie konstrukcji wsporczych dla tablic drogowych</t>
  </si>
  <si>
    <t>8 d.2.2</t>
  </si>
  <si>
    <t>D.07.02.01.54</t>
  </si>
  <si>
    <t>Przymocowanie znaków drogowych</t>
  </si>
  <si>
    <t>9 d.2.2</t>
  </si>
  <si>
    <t>D.07.02.01.55</t>
  </si>
  <si>
    <t>Przymocowanie tablic znaków drogowych</t>
  </si>
  <si>
    <t>D.07.02.01.60</t>
  </si>
  <si>
    <t>Przymocowanie tablic znaków drogowych U-3</t>
  </si>
  <si>
    <t>D.07.02.01.62</t>
  </si>
  <si>
    <t>Przymocowanie tablic znaków drogowych U-6a</t>
  </si>
  <si>
    <t>D.07.02.01.63</t>
  </si>
  <si>
    <t>D.07.02.03 Słupki prowadzące i krawędziowe oraz znaki kilometrowe i hektometrowe  CPV: Roboty w zakresie konstruowania, fundamentowania oraz wykonywania awierzchni autostrad i dróg</t>
  </si>
  <si>
    <t>D.07.02.03.11</t>
  </si>
  <si>
    <t>Ustawienie słupków prowadzących U-1</t>
  </si>
  <si>
    <t>D.07.05.01 Bariery ochronne stalowe  CPV: Roboty w zakresie konstruowania, fundamentowania oraz wykonywania nawierzchni autostrad i dróg</t>
  </si>
  <si>
    <t>14 d.2.4</t>
  </si>
  <si>
    <t>D.07.05.01.22</t>
  </si>
  <si>
    <t>Ustawienie barier stalowych U-14</t>
  </si>
  <si>
    <t>KOSZTORYS OFERTOWY cz. 5</t>
  </si>
  <si>
    <t>INŻYNIERIA RUCHU - OBWODNICA</t>
  </si>
  <si>
    <t>KOSZTORYS OFERTOWY cz. 6</t>
  </si>
  <si>
    <t>KOSZTORYS OFERTOWY cz. 7</t>
  </si>
  <si>
    <t>BRANŻA DROGOWA - PRZEBUDOWA DP 1339F</t>
  </si>
  <si>
    <t>KOSZTORYS OFERTOWY cz. 8</t>
  </si>
  <si>
    <t>ZIELEŃ - PRZEBUDOWA DP 1339F</t>
  </si>
  <si>
    <t>INŻYNIERIA RUCHU - PRZEBUDOWA DP 1339F</t>
  </si>
  <si>
    <t>KOSZTORYS OFERTOWY cz. 9</t>
  </si>
  <si>
    <t>D.01.02.04.14</t>
  </si>
  <si>
    <t>Rozebranie nawierzchni bitumicznej wraz z cięciem nawierzchni (odwóz, zagospodarowanie materiałów z rozbiórki zgodnie z ustawą o odpadach)</t>
  </si>
  <si>
    <t>7 d.2.1</t>
  </si>
  <si>
    <t>9 d.3.1</t>
  </si>
  <si>
    <t>10 d.4.1</t>
  </si>
  <si>
    <t>11 d.4.2</t>
  </si>
  <si>
    <t>12 d.4.3</t>
  </si>
  <si>
    <t>Wykonanie warstwy ulepszonego podłoża (w-wa mrozoochronna) z kruszywa 0/31,5 naturalnego niezwiązanego o gr. 40cm (CBR&gt;=20%)</t>
  </si>
  <si>
    <t>13 d.4.4</t>
  </si>
  <si>
    <t>14 d.4.4</t>
  </si>
  <si>
    <t>15 d.4.5</t>
  </si>
  <si>
    <t>16 d.4.6</t>
  </si>
  <si>
    <t>D.04.05.01.1</t>
  </si>
  <si>
    <t>Warstwa podbudowy pomocniczej z kruszywa naturalnego 0/31.5 stabilizowanego cementem C1.5/2.0 gr. 15cm</t>
  </si>
  <si>
    <t>17 d.4.6</t>
  </si>
  <si>
    <t>18 d.4.6</t>
  </si>
  <si>
    <t>19 d.4.7</t>
  </si>
  <si>
    <t>D.04.08.01 Wyrównanie nawierzchni   CPV Roboty w zakresie konstruowania, fundamentowania oraz wykonywania nawierzchni autopstrad i dróg</t>
  </si>
  <si>
    <t>20 d.4.8</t>
  </si>
  <si>
    <t>Wyrównanie nawierzchni betonem asfaltowym AC 16W 50/70, KR4</t>
  </si>
  <si>
    <t>21 d.5.1</t>
  </si>
  <si>
    <t>22 d.5.1</t>
  </si>
  <si>
    <t>23 d.5.1</t>
  </si>
  <si>
    <t>24 d.5.2</t>
  </si>
  <si>
    <t>25 d.5.3</t>
  </si>
  <si>
    <t>26 d.6.1</t>
  </si>
  <si>
    <t>27 d.6.1</t>
  </si>
  <si>
    <t>28 d.6.2</t>
  </si>
  <si>
    <t>29 d.7.1</t>
  </si>
  <si>
    <t>30 d.7.1</t>
  </si>
  <si>
    <t>4.2</t>
  </si>
  <si>
    <t>4.3</t>
  </si>
  <si>
    <t>4.5</t>
  </si>
  <si>
    <t>4.4</t>
  </si>
  <si>
    <t>4.6</t>
  </si>
  <si>
    <t>4.7</t>
  </si>
  <si>
    <t>4.8</t>
  </si>
  <si>
    <t>5.2</t>
  </si>
  <si>
    <t>5.3</t>
  </si>
  <si>
    <t>6.2</t>
  </si>
  <si>
    <t>Rozbiórka barier ochronnych</t>
  </si>
  <si>
    <t>9 d.2.3</t>
  </si>
  <si>
    <t>10 d.2.4</t>
  </si>
  <si>
    <t>RAZEM - TABLICE INFORMACYJNE (NETTO)</t>
  </si>
  <si>
    <t xml:space="preserve">RAZEM (BRUTTO) </t>
  </si>
  <si>
    <t>„Przebudowa DP nr 1339F na odcinku od węzła A2 do planowanej obwodnicy i budowa obwodnicy miasta Trzciel”</t>
  </si>
  <si>
    <t>D.05.03.13 Nawierzchnia z mieszanki grysowo - mastyksowej SMA  CPV: Roboty w zakresie konstruowania, fundamentowania oraz wykonywania nawierzchni autostrad i dróg</t>
  </si>
  <si>
    <t xml:space="preserve">Cena jedn. z krotnoscią </t>
  </si>
  <si>
    <t xml:space="preserve">Krotność </t>
  </si>
  <si>
    <t>2 d.1.2</t>
  </si>
  <si>
    <t>4 d.2.2</t>
  </si>
  <si>
    <t>5 d.3.1</t>
  </si>
  <si>
    <t>6 d.3.2</t>
  </si>
  <si>
    <t>7 d.3.3</t>
  </si>
  <si>
    <t>8 d.3.3</t>
  </si>
  <si>
    <t>9 d.3.4</t>
  </si>
  <si>
    <t>10 d.3.5</t>
  </si>
  <si>
    <t>11 d.3.5</t>
  </si>
  <si>
    <t>12 d.3.6</t>
  </si>
  <si>
    <t>14 d.4.1</t>
  </si>
  <si>
    <t>REMONT DP 1339F</t>
  </si>
  <si>
    <t xml:space="preserve">13 d.3.7 </t>
  </si>
  <si>
    <t>44A d.6.1</t>
  </si>
  <si>
    <t>D.06.01.01.66</t>
  </si>
  <si>
    <t>Scalona</t>
  </si>
  <si>
    <t>Umocnienie skarp geokratą komórkową na geowłókninie separacyjnej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</si>
</sst>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5]General"/>
    <numFmt numFmtId="165" formatCode="[$-415]#,##0.00"/>
  </numFmts>
  <fonts count="21" x14ac:knownFonts="1">
    <font>
      <sz val="11"/>
      <color theme="1"/>
      <name val="Calibri"/>
      <family val="2"/>
      <scheme val="minor"/>
    </font>
    <font>
      <sz val="10"/>
      <color rgb="FF000000"/>
      <name val="Arial CE"/>
      <charset val="238"/>
    </font>
    <font>
      <b/>
      <sz val="10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b/>
      <i/>
      <sz val="11"/>
      <color rgb="FF000000"/>
      <name val="Arial"/>
      <family val="2"/>
      <charset val="238"/>
    </font>
    <font>
      <b/>
      <sz val="2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6"/>
      <color rgb="FF00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  <charset val="238"/>
    </font>
    <font>
      <sz val="11"/>
      <color theme="1"/>
      <name val="Calibri"/>
      <family val="2"/>
    </font>
    <font>
      <sz val="11"/>
      <color rgb="FF008000"/>
      <name val="Calibri"/>
      <family val="2"/>
    </font>
    <font>
      <sz val="11"/>
      <color rgb="FF0000FF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11"/>
      <color rgb="FFFF0000"/>
      <name val="Calibri"/>
      <family val="2"/>
      <charset val="238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rgb="FFDCE6F2"/>
        <bgColor rgb="FFDCE6F2"/>
      </patternFill>
    </fill>
    <fill>
      <patternFill patternType="solid">
        <fgColor theme="0"/>
        <bgColor rgb="FFDCE6F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double">
        <color indexed="64"/>
      </bottom>
      <diagonal/>
    </border>
    <border>
      <left/>
      <right style="thin">
        <color auto="1"/>
      </right>
      <top style="medium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ouble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indexed="64"/>
      </left>
      <right/>
      <top style="double">
        <color auto="1"/>
      </top>
      <bottom style="medium">
        <color indexed="64"/>
      </bottom>
      <diagonal/>
    </border>
    <border>
      <left/>
      <right/>
      <top style="double">
        <color auto="1"/>
      </top>
      <bottom style="medium">
        <color indexed="64"/>
      </bottom>
      <diagonal/>
    </border>
    <border>
      <left style="thin">
        <color auto="1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double">
        <color auto="1"/>
      </right>
      <top style="double">
        <color indexed="64"/>
      </top>
      <bottom style="thin">
        <color auto="1"/>
      </bottom>
      <diagonal/>
    </border>
  </borders>
  <cellStyleXfs count="3">
    <xf numFmtId="0" fontId="0" fillId="0" borderId="0"/>
    <xf numFmtId="164" fontId="1" fillId="0" borderId="0"/>
    <xf numFmtId="0" fontId="13" fillId="0" borderId="0"/>
  </cellStyleXfs>
  <cellXfs count="276">
    <xf numFmtId="0" fontId="0" fillId="0" borderId="0" xfId="0"/>
    <xf numFmtId="164" fontId="6" fillId="0" borderId="1" xfId="1" applyFont="1" applyBorder="1" applyAlignment="1">
      <alignment horizontal="center" vertical="center"/>
    </xf>
    <xf numFmtId="164" fontId="6" fillId="0" borderId="2" xfId="1" applyFont="1" applyBorder="1" applyAlignment="1">
      <alignment vertical="center"/>
    </xf>
    <xf numFmtId="165" fontId="6" fillId="0" borderId="3" xfId="1" applyNumberFormat="1" applyFont="1" applyBorder="1" applyAlignment="1" applyProtection="1">
      <alignment horizontal="center" vertical="center"/>
      <protection locked="0"/>
    </xf>
    <xf numFmtId="164" fontId="6" fillId="0" borderId="10" xfId="1" applyFont="1" applyBorder="1" applyAlignment="1">
      <alignment horizontal="center" vertical="center"/>
    </xf>
    <xf numFmtId="164" fontId="6" fillId="0" borderId="11" xfId="1" applyFont="1" applyBorder="1" applyAlignment="1">
      <alignment vertical="center"/>
    </xf>
    <xf numFmtId="165" fontId="6" fillId="0" borderId="12" xfId="1" applyNumberFormat="1" applyFont="1" applyBorder="1" applyAlignment="1" applyProtection="1">
      <alignment horizontal="center" vertical="center"/>
      <protection locked="0"/>
    </xf>
    <xf numFmtId="164" fontId="6" fillId="0" borderId="13" xfId="1" applyFont="1" applyBorder="1" applyAlignment="1">
      <alignment horizontal="center" vertical="center"/>
    </xf>
    <xf numFmtId="164" fontId="6" fillId="0" borderId="14" xfId="1" applyFont="1" applyBorder="1" applyAlignment="1">
      <alignment vertical="center"/>
    </xf>
    <xf numFmtId="165" fontId="6" fillId="0" borderId="15" xfId="1" applyNumberFormat="1" applyFont="1" applyBorder="1" applyAlignment="1" applyProtection="1">
      <alignment horizontal="center" vertical="center"/>
      <protection locked="0"/>
    </xf>
    <xf numFmtId="165" fontId="2" fillId="4" borderId="6" xfId="1" applyNumberFormat="1" applyFont="1" applyFill="1" applyBorder="1" applyAlignment="1">
      <alignment horizontal="center" vertical="center"/>
    </xf>
    <xf numFmtId="164" fontId="6" fillId="0" borderId="19" xfId="1" applyFont="1" applyBorder="1" applyAlignment="1">
      <alignment vertical="center"/>
    </xf>
    <xf numFmtId="165" fontId="6" fillId="0" borderId="20" xfId="1" applyNumberFormat="1" applyFont="1" applyBorder="1" applyAlignment="1" applyProtection="1">
      <alignment horizontal="center" vertical="center"/>
      <protection locked="0"/>
    </xf>
    <xf numFmtId="164" fontId="6" fillId="0" borderId="21" xfId="1" applyFont="1" applyBorder="1" applyAlignment="1">
      <alignment vertical="center"/>
    </xf>
    <xf numFmtId="164" fontId="6" fillId="0" borderId="22" xfId="1" applyFont="1" applyBorder="1" applyAlignment="1">
      <alignment vertical="center"/>
    </xf>
    <xf numFmtId="0" fontId="0" fillId="0" borderId="0" xfId="0" applyAlignment="1">
      <alignment horizontal="left"/>
    </xf>
    <xf numFmtId="164" fontId="6" fillId="0" borderId="32" xfId="1" applyFont="1" applyBorder="1" applyAlignment="1">
      <alignment vertical="center" wrapText="1"/>
    </xf>
    <xf numFmtId="164" fontId="6" fillId="0" borderId="33" xfId="1" applyFont="1" applyBorder="1" applyAlignment="1">
      <alignment horizontal="center" vertical="center"/>
    </xf>
    <xf numFmtId="165" fontId="2" fillId="4" borderId="9" xfId="1" applyNumberFormat="1" applyFont="1" applyFill="1" applyBorder="1" applyAlignment="1">
      <alignment horizontal="center" vertical="center"/>
    </xf>
    <xf numFmtId="165" fontId="2" fillId="3" borderId="20" xfId="1" applyNumberFormat="1" applyFont="1" applyFill="1" applyBorder="1" applyAlignment="1" applyProtection="1">
      <alignment horizontal="center" vertical="center"/>
      <protection locked="0"/>
    </xf>
    <xf numFmtId="165" fontId="2" fillId="3" borderId="12" xfId="1" applyNumberFormat="1" applyFont="1" applyFill="1" applyBorder="1" applyAlignment="1" applyProtection="1">
      <alignment horizontal="center" vertical="center"/>
      <protection locked="0"/>
    </xf>
    <xf numFmtId="165" fontId="2" fillId="3" borderId="6" xfId="1" applyNumberFormat="1" applyFont="1" applyFill="1" applyBorder="1" applyAlignment="1" applyProtection="1">
      <alignment horizontal="center" vertical="center"/>
      <protection locked="0"/>
    </xf>
    <xf numFmtId="165" fontId="2" fillId="6" borderId="31" xfId="1" applyNumberFormat="1" applyFont="1" applyFill="1" applyBorder="1" applyAlignment="1" applyProtection="1">
      <alignment horizontal="center" vertical="center"/>
      <protection locked="0"/>
    </xf>
    <xf numFmtId="164" fontId="6" fillId="0" borderId="40" xfId="1" applyFont="1" applyBorder="1" applyAlignment="1">
      <alignment horizontal="center" vertical="center"/>
    </xf>
    <xf numFmtId="164" fontId="6" fillId="0" borderId="41" xfId="1" applyFont="1" applyBorder="1" applyAlignment="1">
      <alignment horizontal="center" vertical="center"/>
    </xf>
    <xf numFmtId="164" fontId="6" fillId="0" borderId="42" xfId="1" applyFont="1" applyBorder="1" applyAlignment="1">
      <alignment horizontal="center" vertical="center"/>
    </xf>
    <xf numFmtId="0" fontId="9" fillId="7" borderId="44" xfId="0" applyFont="1" applyFill="1" applyBorder="1"/>
    <xf numFmtId="0" fontId="9" fillId="7" borderId="45" xfId="0" applyFont="1" applyFill="1" applyBorder="1"/>
    <xf numFmtId="0" fontId="9" fillId="7" borderId="45" xfId="0" applyFont="1" applyFill="1" applyBorder="1" applyAlignment="1">
      <alignment wrapText="1"/>
    </xf>
    <xf numFmtId="0" fontId="0" fillId="8" borderId="45" xfId="0" applyFill="1" applyBorder="1"/>
    <xf numFmtId="0" fontId="0" fillId="9" borderId="44" xfId="0" applyFill="1" applyBorder="1"/>
    <xf numFmtId="0" fontId="0" fillId="9" borderId="45" xfId="0" applyFill="1" applyBorder="1"/>
    <xf numFmtId="0" fontId="0" fillId="0" borderId="45" xfId="0" applyBorder="1"/>
    <xf numFmtId="4" fontId="9" fillId="7" borderId="46" xfId="0" applyNumberFormat="1" applyFont="1" applyFill="1" applyBorder="1"/>
    <xf numFmtId="49" fontId="0" fillId="10" borderId="44" xfId="0" applyNumberFormat="1" applyFill="1" applyBorder="1"/>
    <xf numFmtId="0" fontId="0" fillId="10" borderId="45" xfId="0" applyFill="1" applyBorder="1"/>
    <xf numFmtId="0" fontId="0" fillId="10" borderId="45" xfId="0" applyFill="1" applyBorder="1" applyAlignment="1">
      <alignment wrapText="1"/>
    </xf>
    <xf numFmtId="4" fontId="0" fillId="10" borderId="46" xfId="0" applyNumberFormat="1" applyFill="1" applyBorder="1"/>
    <xf numFmtId="0" fontId="0" fillId="10" borderId="44" xfId="0" applyFill="1" applyBorder="1"/>
    <xf numFmtId="4" fontId="0" fillId="10" borderId="45" xfId="0" applyNumberFormat="1" applyFill="1" applyBorder="1"/>
    <xf numFmtId="3" fontId="0" fillId="10" borderId="45" xfId="0" applyNumberFormat="1" applyFill="1" applyBorder="1" applyAlignment="1">
      <alignment wrapText="1"/>
    </xf>
    <xf numFmtId="4" fontId="0" fillId="10" borderId="45" xfId="0" applyNumberFormat="1" applyFill="1" applyBorder="1" applyAlignment="1">
      <alignment wrapText="1"/>
    </xf>
    <xf numFmtId="0" fontId="0" fillId="10" borderId="0" xfId="0" applyFill="1"/>
    <xf numFmtId="0" fontId="0" fillId="10" borderId="0" xfId="0" applyFill="1" applyAlignment="1">
      <alignment horizontal="left" vertical="center"/>
    </xf>
    <xf numFmtId="0" fontId="0" fillId="10" borderId="47" xfId="0" applyFill="1" applyBorder="1"/>
    <xf numFmtId="0" fontId="0" fillId="10" borderId="48" xfId="0" applyFill="1" applyBorder="1"/>
    <xf numFmtId="0" fontId="0" fillId="10" borderId="48" xfId="0" applyFill="1" applyBorder="1" applyAlignment="1">
      <alignment wrapText="1"/>
    </xf>
    <xf numFmtId="4" fontId="0" fillId="10" borderId="0" xfId="0" applyNumberFormat="1" applyFill="1"/>
    <xf numFmtId="0" fontId="0" fillId="10" borderId="45" xfId="0" applyNumberFormat="1" applyFill="1" applyBorder="1"/>
    <xf numFmtId="0" fontId="0" fillId="8" borderId="44" xfId="0" applyFill="1" applyBorder="1"/>
    <xf numFmtId="0" fontId="0" fillId="0" borderId="44" xfId="0" applyBorder="1"/>
    <xf numFmtId="4" fontId="0" fillId="0" borderId="46" xfId="0" applyNumberFormat="1" applyBorder="1"/>
    <xf numFmtId="4" fontId="0" fillId="0" borderId="45" xfId="0" applyNumberFormat="1" applyBorder="1"/>
    <xf numFmtId="0" fontId="0" fillId="0" borderId="48" xfId="0" applyBorder="1"/>
    <xf numFmtId="49" fontId="0" fillId="10" borderId="45" xfId="0" applyNumberFormat="1" applyFill="1" applyBorder="1"/>
    <xf numFmtId="3" fontId="0" fillId="10" borderId="45" xfId="0" applyNumberFormat="1" applyFill="1" applyBorder="1"/>
    <xf numFmtId="49" fontId="0" fillId="9" borderId="44" xfId="0" applyNumberFormat="1" applyFill="1" applyBorder="1"/>
    <xf numFmtId="0" fontId="0" fillId="0" borderId="62" xfId="0" applyBorder="1"/>
    <xf numFmtId="0" fontId="0" fillId="10" borderId="63" xfId="0" applyFill="1" applyBorder="1"/>
    <xf numFmtId="4" fontId="0" fillId="10" borderId="64" xfId="0" applyNumberFormat="1" applyFill="1" applyBorder="1"/>
    <xf numFmtId="0" fontId="0" fillId="0" borderId="54" xfId="0" applyBorder="1"/>
    <xf numFmtId="0" fontId="0" fillId="0" borderId="53" xfId="0" applyBorder="1"/>
    <xf numFmtId="0" fontId="0" fillId="0" borderId="55" xfId="0" applyBorder="1"/>
    <xf numFmtId="0" fontId="0" fillId="8" borderId="41" xfId="0" applyFill="1" applyBorder="1"/>
    <xf numFmtId="4" fontId="0" fillId="8" borderId="39" xfId="0" applyNumberFormat="1" applyFill="1" applyBorder="1"/>
    <xf numFmtId="49" fontId="0" fillId="9" borderId="41" xfId="0" applyNumberFormat="1" applyFill="1" applyBorder="1"/>
    <xf numFmtId="0" fontId="0" fillId="0" borderId="41" xfId="0" applyBorder="1"/>
    <xf numFmtId="4" fontId="0" fillId="10" borderId="39" xfId="0" applyNumberFormat="1" applyFill="1" applyBorder="1"/>
    <xf numFmtId="49" fontId="0" fillId="10" borderId="41" xfId="0" applyNumberFormat="1" applyFill="1" applyBorder="1"/>
    <xf numFmtId="0" fontId="0" fillId="0" borderId="42" xfId="0" applyBorder="1"/>
    <xf numFmtId="49" fontId="0" fillId="0" borderId="45" xfId="0" applyNumberFormat="1" applyBorder="1" applyAlignment="1">
      <alignment vertical="top" wrapText="1"/>
    </xf>
    <xf numFmtId="0" fontId="11" fillId="0" borderId="45" xfId="0" applyFont="1" applyBorder="1" applyAlignment="1">
      <alignment vertical="top" wrapText="1"/>
    </xf>
    <xf numFmtId="0" fontId="11" fillId="0" borderId="45" xfId="0" applyFont="1" applyBorder="1"/>
    <xf numFmtId="49" fontId="0" fillId="0" borderId="41" xfId="0" applyNumberFormat="1" applyBorder="1" applyAlignment="1">
      <alignment vertical="top" wrapText="1"/>
    </xf>
    <xf numFmtId="0" fontId="0" fillId="0" borderId="39" xfId="0" applyBorder="1"/>
    <xf numFmtId="49" fontId="0" fillId="0" borderId="66" xfId="0" applyNumberFormat="1" applyBorder="1" applyAlignment="1">
      <alignment vertical="top" wrapText="1"/>
    </xf>
    <xf numFmtId="49" fontId="0" fillId="0" borderId="67" xfId="0" applyNumberFormat="1" applyBorder="1" applyAlignment="1">
      <alignment vertical="top" wrapText="1"/>
    </xf>
    <xf numFmtId="0" fontId="0" fillId="0" borderId="67" xfId="0" applyBorder="1"/>
    <xf numFmtId="0" fontId="11" fillId="0" borderId="67" xfId="0" applyFont="1" applyBorder="1" applyAlignment="1">
      <alignment vertical="top" wrapText="1"/>
    </xf>
    <xf numFmtId="0" fontId="0" fillId="0" borderId="68" xfId="0" applyBorder="1"/>
    <xf numFmtId="0" fontId="0" fillId="0" borderId="53" xfId="0" applyBorder="1" applyAlignment="1"/>
    <xf numFmtId="0" fontId="0" fillId="0" borderId="45" xfId="0" applyBorder="1" applyAlignment="1"/>
    <xf numFmtId="0" fontId="11" fillId="0" borderId="45" xfId="0" applyFont="1" applyBorder="1" applyAlignment="1"/>
    <xf numFmtId="0" fontId="0" fillId="0" borderId="67" xfId="0" applyBorder="1" applyAlignment="1"/>
    <xf numFmtId="49" fontId="0" fillId="9" borderId="41" xfId="0" applyNumberFormat="1" applyFill="1" applyBorder="1" applyAlignment="1">
      <alignment vertical="top" wrapText="1"/>
    </xf>
    <xf numFmtId="49" fontId="0" fillId="9" borderId="45" xfId="0" applyNumberFormat="1" applyFill="1" applyBorder="1" applyAlignment="1">
      <alignment vertical="top" wrapText="1"/>
    </xf>
    <xf numFmtId="0" fontId="11" fillId="9" borderId="45" xfId="0" applyFont="1" applyFill="1" applyBorder="1" applyAlignment="1">
      <alignment vertical="top" wrapText="1"/>
    </xf>
    <xf numFmtId="0" fontId="11" fillId="9" borderId="45" xfId="0" applyFont="1" applyFill="1" applyBorder="1"/>
    <xf numFmtId="0" fontId="0" fillId="9" borderId="45" xfId="0" applyFill="1" applyBorder="1" applyAlignment="1"/>
    <xf numFmtId="0" fontId="0" fillId="9" borderId="39" xfId="0" applyFill="1" applyBorder="1"/>
    <xf numFmtId="49" fontId="0" fillId="0" borderId="45" xfId="2" applyNumberFormat="1" applyFont="1" applyBorder="1" applyAlignment="1">
      <alignment vertical="top" wrapText="1"/>
    </xf>
    <xf numFmtId="0" fontId="15" fillId="0" borderId="45" xfId="2" applyFont="1" applyBorder="1" applyAlignment="1">
      <alignment vertical="top" wrapText="1"/>
    </xf>
    <xf numFmtId="0" fontId="15" fillId="0" borderId="45" xfId="2" applyFont="1" applyBorder="1"/>
    <xf numFmtId="0" fontId="17" fillId="0" borderId="45" xfId="2" applyFont="1" applyBorder="1" applyAlignment="1">
      <alignment vertical="top" wrapText="1"/>
    </xf>
    <xf numFmtId="0" fontId="17" fillId="0" borderId="45" xfId="2" applyFont="1" applyBorder="1" applyAlignment="1">
      <alignment vertical="top"/>
    </xf>
    <xf numFmtId="49" fontId="0" fillId="9" borderId="45" xfId="2" applyNumberFormat="1" applyFont="1" applyFill="1" applyBorder="1" applyAlignment="1">
      <alignment vertical="top" wrapText="1"/>
    </xf>
    <xf numFmtId="0" fontId="16" fillId="9" borderId="45" xfId="2" applyFont="1" applyFill="1" applyBorder="1" applyAlignment="1">
      <alignment vertical="top" wrapText="1"/>
    </xf>
    <xf numFmtId="49" fontId="8" fillId="9" borderId="45" xfId="2" applyNumberFormat="1" applyFont="1" applyFill="1" applyBorder="1" applyAlignment="1">
      <alignment horizontal="left" vertical="center" wrapText="1"/>
    </xf>
    <xf numFmtId="0" fontId="18" fillId="9" borderId="45" xfId="2" applyFont="1" applyFill="1" applyBorder="1" applyAlignment="1">
      <alignment horizontal="left" vertical="center" wrapText="1"/>
    </xf>
    <xf numFmtId="0" fontId="17" fillId="0" borderId="45" xfId="2" applyFont="1" applyBorder="1" applyAlignment="1"/>
    <xf numFmtId="49" fontId="0" fillId="0" borderId="40" xfId="0" applyNumberFormat="1" applyBorder="1" applyAlignment="1">
      <alignment vertical="top" wrapText="1"/>
    </xf>
    <xf numFmtId="49" fontId="0" fillId="0" borderId="70" xfId="0" applyNumberFormat="1" applyBorder="1" applyAlignment="1">
      <alignment vertical="top" wrapText="1"/>
    </xf>
    <xf numFmtId="0" fontId="0" fillId="0" borderId="70" xfId="0" applyBorder="1"/>
    <xf numFmtId="0" fontId="11" fillId="0" borderId="70" xfId="0" applyFont="1" applyBorder="1" applyAlignment="1">
      <alignment vertical="top" wrapText="1"/>
    </xf>
    <xf numFmtId="0" fontId="11" fillId="0" borderId="70" xfId="0" applyFont="1" applyBorder="1"/>
    <xf numFmtId="0" fontId="0" fillId="0" borderId="70" xfId="0" applyBorder="1" applyAlignment="1"/>
    <xf numFmtId="0" fontId="0" fillId="0" borderId="71" xfId="0" applyBorder="1"/>
    <xf numFmtId="0" fontId="0" fillId="0" borderId="72" xfId="0" applyBorder="1" applyAlignment="1">
      <alignment horizontal="left" vertical="center"/>
    </xf>
    <xf numFmtId="0" fontId="0" fillId="0" borderId="73" xfId="0" applyBorder="1" applyAlignment="1">
      <alignment horizontal="left" vertical="center"/>
    </xf>
    <xf numFmtId="0" fontId="0" fillId="0" borderId="74" xfId="0" applyBorder="1" applyAlignment="1">
      <alignment horizontal="left" vertical="center"/>
    </xf>
    <xf numFmtId="0" fontId="0" fillId="0" borderId="74" xfId="0" applyBorder="1" applyAlignment="1">
      <alignment horizontal="center" vertical="center"/>
    </xf>
    <xf numFmtId="0" fontId="0" fillId="0" borderId="74" xfId="0" applyBorder="1" applyAlignment="1">
      <alignment vertical="center"/>
    </xf>
    <xf numFmtId="0" fontId="0" fillId="0" borderId="75" xfId="0" applyBorder="1" applyAlignment="1">
      <alignment horizontal="left" vertical="center"/>
    </xf>
    <xf numFmtId="0" fontId="9" fillId="7" borderId="76" xfId="0" applyFont="1" applyFill="1" applyBorder="1"/>
    <xf numFmtId="0" fontId="9" fillId="7" borderId="70" xfId="0" applyFont="1" applyFill="1" applyBorder="1"/>
    <xf numFmtId="0" fontId="9" fillId="7" borderId="70" xfId="0" applyFont="1" applyFill="1" applyBorder="1" applyAlignment="1">
      <alignment wrapText="1"/>
    </xf>
    <xf numFmtId="4" fontId="9" fillId="7" borderId="77" xfId="0" applyNumberFormat="1" applyFont="1" applyFill="1" applyBorder="1"/>
    <xf numFmtId="0" fontId="0" fillId="8" borderId="40" xfId="0" applyFill="1" applyBorder="1"/>
    <xf numFmtId="0" fontId="0" fillId="8" borderId="70" xfId="0" applyFill="1" applyBorder="1"/>
    <xf numFmtId="4" fontId="0" fillId="8" borderId="71" xfId="0" applyNumberFormat="1" applyFill="1" applyBorder="1"/>
    <xf numFmtId="49" fontId="0" fillId="0" borderId="70" xfId="2" applyNumberFormat="1" applyFont="1" applyBorder="1" applyAlignment="1">
      <alignment vertical="top" wrapText="1"/>
    </xf>
    <xf numFmtId="0" fontId="14" fillId="0" borderId="70" xfId="2" applyFont="1" applyBorder="1" applyAlignment="1">
      <alignment vertical="top" wrapText="1"/>
    </xf>
    <xf numFmtId="0" fontId="14" fillId="0" borderId="70" xfId="2" applyFont="1" applyBorder="1"/>
    <xf numFmtId="0" fontId="0" fillId="0" borderId="48" xfId="0" applyBorder="1" applyAlignment="1">
      <alignment horizontal="left" vertical="center"/>
    </xf>
    <xf numFmtId="0" fontId="0" fillId="0" borderId="48" xfId="0" applyBorder="1" applyAlignment="1">
      <alignment horizontal="center" vertical="center"/>
    </xf>
    <xf numFmtId="0" fontId="0" fillId="0" borderId="45" xfId="0" applyBorder="1" applyAlignment="1">
      <alignment horizontal="right"/>
    </xf>
    <xf numFmtId="0" fontId="17" fillId="0" borderId="45" xfId="2" applyFont="1" applyBorder="1" applyAlignment="1">
      <alignment horizontal="right"/>
    </xf>
    <xf numFmtId="0" fontId="0" fillId="0" borderId="54" xfId="0" applyBorder="1" applyAlignment="1">
      <alignment horizontal="left" vertical="top"/>
    </xf>
    <xf numFmtId="0" fontId="0" fillId="0" borderId="72" xfId="0" applyBorder="1" applyAlignment="1">
      <alignment horizontal="left" vertical="top"/>
    </xf>
    <xf numFmtId="0" fontId="0" fillId="0" borderId="0" xfId="0" applyAlignment="1">
      <alignment horizontal="left" vertical="top"/>
    </xf>
    <xf numFmtId="3" fontId="0" fillId="10" borderId="48" xfId="0" applyNumberFormat="1" applyFill="1" applyBorder="1"/>
    <xf numFmtId="0" fontId="0" fillId="10" borderId="41" xfId="0" applyFill="1" applyBorder="1" applyAlignment="1">
      <alignment horizontal="left" vertical="top"/>
    </xf>
    <xf numFmtId="0" fontId="0" fillId="10" borderId="78" xfId="0" applyFill="1" applyBorder="1" applyAlignment="1">
      <alignment horizontal="left" vertical="top"/>
    </xf>
    <xf numFmtId="0" fontId="0" fillId="9" borderId="41" xfId="0" applyFill="1" applyBorder="1" applyAlignment="1">
      <alignment horizontal="left" vertical="top"/>
    </xf>
    <xf numFmtId="4" fontId="0" fillId="9" borderId="39" xfId="0" applyNumberFormat="1" applyFill="1" applyBorder="1"/>
    <xf numFmtId="49" fontId="0" fillId="9" borderId="41" xfId="0" applyNumberFormat="1" applyFill="1" applyBorder="1" applyAlignment="1">
      <alignment horizontal="left" vertical="top"/>
    </xf>
    <xf numFmtId="4" fontId="0" fillId="10" borderId="83" xfId="0" applyNumberFormat="1" applyFill="1" applyBorder="1"/>
    <xf numFmtId="4" fontId="0" fillId="0" borderId="64" xfId="0" applyNumberFormat="1" applyBorder="1"/>
    <xf numFmtId="3" fontId="0" fillId="0" borderId="48" xfId="0" applyNumberFormat="1" applyBorder="1"/>
    <xf numFmtId="4" fontId="0" fillId="0" borderId="39" xfId="0" applyNumberFormat="1" applyBorder="1"/>
    <xf numFmtId="0" fontId="0" fillId="0" borderId="78" xfId="0" applyBorder="1"/>
    <xf numFmtId="4" fontId="0" fillId="0" borderId="83" xfId="0" applyNumberFormat="1" applyBorder="1"/>
    <xf numFmtId="0" fontId="0" fillId="0" borderId="63" xfId="0" applyBorder="1"/>
    <xf numFmtId="0" fontId="0" fillId="0" borderId="45" xfId="0" applyNumberFormat="1" applyBorder="1"/>
    <xf numFmtId="0" fontId="0" fillId="10" borderId="0" xfId="0" applyFill="1" applyAlignment="1"/>
    <xf numFmtId="2" fontId="0" fillId="0" borderId="39" xfId="0" applyNumberFormat="1" applyBorder="1"/>
    <xf numFmtId="2" fontId="0" fillId="0" borderId="45" xfId="0" applyNumberFormat="1" applyBorder="1" applyAlignment="1">
      <alignment horizontal="right"/>
    </xf>
    <xf numFmtId="2" fontId="0" fillId="0" borderId="45" xfId="0" applyNumberFormat="1" applyBorder="1"/>
    <xf numFmtId="2" fontId="0" fillId="10" borderId="39" xfId="0" applyNumberFormat="1" applyFill="1" applyBorder="1"/>
    <xf numFmtId="4" fontId="8" fillId="0" borderId="49" xfId="0" applyNumberFormat="1" applyFont="1" applyBorder="1"/>
    <xf numFmtId="4" fontId="8" fillId="0" borderId="67" xfId="0" applyNumberFormat="1" applyFont="1" applyBorder="1"/>
    <xf numFmtId="0" fontId="8" fillId="0" borderId="45" xfId="0" applyFont="1" applyBorder="1"/>
    <xf numFmtId="4" fontId="8" fillId="0" borderId="68" xfId="0" applyNumberFormat="1" applyFont="1" applyBorder="1"/>
    <xf numFmtId="4" fontId="10" fillId="10" borderId="46" xfId="0" applyNumberFormat="1" applyFont="1" applyFill="1" applyBorder="1"/>
    <xf numFmtId="0" fontId="0" fillId="0" borderId="74" xfId="0" applyBorder="1" applyAlignment="1">
      <alignment vertical="center" wrapText="1"/>
    </xf>
    <xf numFmtId="0" fontId="0" fillId="8" borderId="45" xfId="0" applyFill="1" applyBorder="1" applyAlignment="1">
      <alignment wrapText="1"/>
    </xf>
    <xf numFmtId="4" fontId="0" fillId="8" borderId="46" xfId="0" applyNumberFormat="1" applyFill="1" applyBorder="1"/>
    <xf numFmtId="0" fontId="0" fillId="9" borderId="45" xfId="0" applyFill="1" applyBorder="1" applyAlignment="1">
      <alignment wrapText="1"/>
    </xf>
    <xf numFmtId="4" fontId="0" fillId="9" borderId="46" xfId="0" applyNumberFormat="1" applyFill="1" applyBorder="1"/>
    <xf numFmtId="0" fontId="0" fillId="0" borderId="45" xfId="0" applyBorder="1" applyAlignment="1">
      <alignment wrapText="1"/>
    </xf>
    <xf numFmtId="3" fontId="0" fillId="0" borderId="45" xfId="0" applyNumberFormat="1" applyBorder="1"/>
    <xf numFmtId="4" fontId="8" fillId="0" borderId="52" xfId="0" applyNumberFormat="1" applyFont="1" applyBorder="1"/>
    <xf numFmtId="2" fontId="8" fillId="0" borderId="52" xfId="0" applyNumberFormat="1" applyFont="1" applyBorder="1"/>
    <xf numFmtId="164" fontId="6" fillId="10" borderId="16" xfId="1" applyFont="1" applyFill="1" applyBorder="1" applyAlignment="1">
      <alignment horizontal="center" vertical="center"/>
    </xf>
    <xf numFmtId="164" fontId="6" fillId="10" borderId="17" xfId="1" applyFont="1" applyFill="1" applyBorder="1" applyAlignment="1">
      <alignment vertical="center"/>
    </xf>
    <xf numFmtId="165" fontId="6" fillId="10" borderId="18" xfId="1" applyNumberFormat="1" applyFont="1" applyFill="1" applyBorder="1" applyAlignment="1" applyProtection="1">
      <alignment horizontal="center" vertical="center"/>
      <protection locked="0"/>
    </xf>
    <xf numFmtId="0" fontId="19" fillId="10" borderId="45" xfId="0" applyFont="1" applyFill="1" applyBorder="1" applyAlignment="1">
      <alignment wrapText="1"/>
    </xf>
    <xf numFmtId="4" fontId="19" fillId="10" borderId="39" xfId="0" applyNumberFormat="1" applyFont="1" applyFill="1" applyBorder="1"/>
    <xf numFmtId="0" fontId="19" fillId="10" borderId="45" xfId="0" applyNumberFormat="1" applyFont="1" applyFill="1" applyBorder="1"/>
    <xf numFmtId="0" fontId="19" fillId="10" borderId="45" xfId="0" applyFont="1" applyFill="1" applyBorder="1"/>
    <xf numFmtId="0" fontId="19" fillId="0" borderId="45" xfId="0" applyFont="1" applyBorder="1" applyAlignment="1">
      <alignment wrapText="1"/>
    </xf>
    <xf numFmtId="0" fontId="0" fillId="10" borderId="62" xfId="0" applyFill="1" applyBorder="1"/>
    <xf numFmtId="0" fontId="0" fillId="10" borderId="63" xfId="0" applyFill="1" applyBorder="1" applyAlignment="1">
      <alignment wrapText="1"/>
    </xf>
    <xf numFmtId="3" fontId="0" fillId="10" borderId="63" xfId="0" applyNumberFormat="1" applyFill="1" applyBorder="1"/>
    <xf numFmtId="164" fontId="2" fillId="4" borderId="4" xfId="1" applyFont="1" applyFill="1" applyBorder="1" applyAlignment="1">
      <alignment horizontal="right" vertical="center"/>
    </xf>
    <xf numFmtId="164" fontId="2" fillId="4" borderId="5" xfId="1" applyFont="1" applyFill="1" applyBorder="1" applyAlignment="1">
      <alignment horizontal="right" vertical="center"/>
    </xf>
    <xf numFmtId="164" fontId="2" fillId="3" borderId="4" xfId="1" applyFont="1" applyFill="1" applyBorder="1" applyAlignment="1">
      <alignment horizontal="right" vertical="center"/>
    </xf>
    <xf numFmtId="164" fontId="2" fillId="3" borderId="5" xfId="1" applyFont="1" applyFill="1" applyBorder="1" applyAlignment="1">
      <alignment horizontal="right" vertical="center"/>
    </xf>
    <xf numFmtId="164" fontId="2" fillId="2" borderId="35" xfId="1" applyFont="1" applyFill="1" applyBorder="1" applyAlignment="1" applyProtection="1">
      <alignment horizontal="center" vertical="center" wrapText="1"/>
      <protection locked="0"/>
    </xf>
    <xf numFmtId="164" fontId="2" fillId="2" borderId="36" xfId="1" applyFont="1" applyFill="1" applyBorder="1" applyAlignment="1" applyProtection="1">
      <alignment horizontal="center" vertical="center" wrapText="1"/>
      <protection locked="0"/>
    </xf>
    <xf numFmtId="164" fontId="2" fillId="2" borderId="37" xfId="1" applyFont="1" applyFill="1" applyBorder="1" applyAlignment="1" applyProtection="1">
      <alignment horizontal="center" vertical="center" wrapText="1"/>
      <protection locked="0"/>
    </xf>
    <xf numFmtId="164" fontId="2" fillId="2" borderId="25" xfId="1" applyFont="1" applyFill="1" applyBorder="1" applyAlignment="1" applyProtection="1">
      <alignment horizontal="center" vertical="center" wrapText="1"/>
      <protection locked="0"/>
    </xf>
    <xf numFmtId="164" fontId="2" fillId="2" borderId="24" xfId="1" applyFont="1" applyFill="1" applyBorder="1" applyAlignment="1" applyProtection="1">
      <alignment horizontal="center" vertical="center" wrapText="1"/>
      <protection locked="0"/>
    </xf>
    <xf numFmtId="164" fontId="2" fillId="2" borderId="38" xfId="1" applyFont="1" applyFill="1" applyBorder="1" applyAlignment="1" applyProtection="1">
      <alignment horizontal="center" vertical="center" wrapText="1"/>
      <protection locked="0"/>
    </xf>
    <xf numFmtId="164" fontId="5" fillId="0" borderId="7" xfId="1" applyFont="1" applyBorder="1" applyAlignment="1">
      <alignment horizontal="center" vertical="center"/>
    </xf>
    <xf numFmtId="164" fontId="5" fillId="0" borderId="8" xfId="1" applyFont="1" applyBorder="1" applyAlignment="1">
      <alignment horizontal="center" vertical="center"/>
    </xf>
    <xf numFmtId="164" fontId="5" fillId="0" borderId="9" xfId="1" applyFont="1" applyBorder="1" applyAlignment="1">
      <alignment horizontal="center" vertical="center"/>
    </xf>
    <xf numFmtId="164" fontId="2" fillId="4" borderId="7" xfId="1" applyFont="1" applyFill="1" applyBorder="1" applyAlignment="1">
      <alignment horizontal="right" vertical="center"/>
    </xf>
    <xf numFmtId="164" fontId="2" fillId="4" borderId="8" xfId="1" applyFont="1" applyFill="1" applyBorder="1" applyAlignment="1">
      <alignment horizontal="right" vertical="center"/>
    </xf>
    <xf numFmtId="164" fontId="2" fillId="3" borderId="34" xfId="1" applyFont="1" applyFill="1" applyBorder="1" applyAlignment="1">
      <alignment horizontal="right" vertical="center"/>
    </xf>
    <xf numFmtId="164" fontId="2" fillId="3" borderId="23" xfId="1" applyFont="1" applyFill="1" applyBorder="1" applyAlignment="1">
      <alignment horizontal="right" vertical="center"/>
    </xf>
    <xf numFmtId="164" fontId="2" fillId="3" borderId="10" xfId="1" applyFont="1" applyFill="1" applyBorder="1" applyAlignment="1">
      <alignment horizontal="right" vertical="center"/>
    </xf>
    <xf numFmtId="164" fontId="2" fillId="3" borderId="11" xfId="1" applyFont="1" applyFill="1" applyBorder="1" applyAlignment="1">
      <alignment horizontal="right" vertical="center"/>
    </xf>
    <xf numFmtId="164" fontId="3" fillId="3" borderId="1" xfId="1" applyFont="1" applyFill="1" applyBorder="1" applyAlignment="1">
      <alignment horizontal="center" vertical="center"/>
    </xf>
    <xf numFmtId="164" fontId="3" fillId="3" borderId="4" xfId="1" applyFont="1" applyFill="1" applyBorder="1" applyAlignment="1">
      <alignment horizontal="center" vertical="center"/>
    </xf>
    <xf numFmtId="164" fontId="3" fillId="3" borderId="26" xfId="1" applyFont="1" applyFill="1" applyBorder="1" applyAlignment="1">
      <alignment horizontal="center" vertical="center" wrapText="1"/>
    </xf>
    <xf numFmtId="164" fontId="3" fillId="3" borderId="27" xfId="1" applyFont="1" applyFill="1" applyBorder="1" applyAlignment="1">
      <alignment horizontal="center" vertical="center" wrapText="1"/>
    </xf>
    <xf numFmtId="164" fontId="4" fillId="3" borderId="39" xfId="1" applyFont="1" applyFill="1" applyBorder="1" applyAlignment="1" applyProtection="1">
      <alignment horizontal="center" vertical="center" wrapText="1"/>
      <protection locked="0"/>
    </xf>
    <xf numFmtId="164" fontId="5" fillId="0" borderId="28" xfId="1" applyFont="1" applyBorder="1" applyAlignment="1">
      <alignment horizontal="center" vertical="center"/>
    </xf>
    <xf numFmtId="165" fontId="2" fillId="5" borderId="43" xfId="1" applyNumberFormat="1" applyFont="1" applyFill="1" applyBorder="1" applyAlignment="1">
      <alignment horizontal="center" vertical="center"/>
    </xf>
    <xf numFmtId="165" fontId="2" fillId="5" borderId="29" xfId="1" applyNumberFormat="1" applyFont="1" applyFill="1" applyBorder="1" applyAlignment="1">
      <alignment horizontal="center" vertical="center"/>
    </xf>
    <xf numFmtId="165" fontId="2" fillId="5" borderId="30" xfId="1" applyNumberFormat="1" applyFont="1" applyFill="1" applyBorder="1" applyAlignment="1">
      <alignment horizontal="center" vertical="center"/>
    </xf>
    <xf numFmtId="0" fontId="8" fillId="9" borderId="50" xfId="0" applyFont="1" applyFill="1" applyBorder="1" applyAlignment="1">
      <alignment horizontal="center" wrapText="1"/>
    </xf>
    <xf numFmtId="0" fontId="8" fillId="9" borderId="51" xfId="0" applyFont="1" applyFill="1" applyBorder="1" applyAlignment="1">
      <alignment horizontal="center" wrapText="1"/>
    </xf>
    <xf numFmtId="0" fontId="8" fillId="9" borderId="52" xfId="0" applyFont="1" applyFill="1" applyBorder="1" applyAlignment="1">
      <alignment horizontal="center" wrapText="1"/>
    </xf>
    <xf numFmtId="0" fontId="0" fillId="9" borderId="50" xfId="0" applyFill="1" applyBorder="1" applyAlignment="1">
      <alignment horizontal="center"/>
    </xf>
    <xf numFmtId="0" fontId="0" fillId="9" borderId="51" xfId="0" applyFill="1" applyBorder="1" applyAlignment="1">
      <alignment horizontal="center"/>
    </xf>
    <xf numFmtId="0" fontId="0" fillId="9" borderId="52" xfId="0" applyFill="1" applyBorder="1" applyAlignment="1">
      <alignment horizontal="center"/>
    </xf>
    <xf numFmtId="0" fontId="8" fillId="10" borderId="59" xfId="0" applyFont="1" applyFill="1" applyBorder="1" applyAlignment="1">
      <alignment horizontal="left" vertical="center" wrapText="1"/>
    </xf>
    <xf numFmtId="0" fontId="8" fillId="10" borderId="60" xfId="0" applyFont="1" applyFill="1" applyBorder="1" applyAlignment="1">
      <alignment horizontal="left" vertical="center" wrapText="1"/>
    </xf>
    <xf numFmtId="0" fontId="8" fillId="10" borderId="61" xfId="0" applyFont="1" applyFill="1" applyBorder="1" applyAlignment="1">
      <alignment horizontal="left" vertical="center" wrapText="1"/>
    </xf>
    <xf numFmtId="0" fontId="10" fillId="10" borderId="56" xfId="0" applyFont="1" applyFill="1" applyBorder="1" applyAlignment="1">
      <alignment horizontal="right" vertical="center" wrapText="1"/>
    </xf>
    <xf numFmtId="0" fontId="10" fillId="10" borderId="57" xfId="0" applyFont="1" applyFill="1" applyBorder="1" applyAlignment="1">
      <alignment horizontal="right" vertical="center" wrapText="1"/>
    </xf>
    <xf numFmtId="0" fontId="10" fillId="10" borderId="58" xfId="0" applyFont="1" applyFill="1" applyBorder="1" applyAlignment="1">
      <alignment horizontal="right" vertical="center" wrapText="1"/>
    </xf>
    <xf numFmtId="0" fontId="8" fillId="9" borderId="50" xfId="0" applyFont="1" applyFill="1" applyBorder="1" applyAlignment="1">
      <alignment horizontal="center"/>
    </xf>
    <xf numFmtId="0" fontId="8" fillId="9" borderId="51" xfId="0" applyFont="1" applyFill="1" applyBorder="1" applyAlignment="1">
      <alignment horizontal="center"/>
    </xf>
    <xf numFmtId="0" fontId="8" fillId="9" borderId="52" xfId="0" applyFont="1" applyFill="1" applyBorder="1" applyAlignment="1">
      <alignment horizontal="center"/>
    </xf>
    <xf numFmtId="0" fontId="8" fillId="10" borderId="59" xfId="0" applyFont="1" applyFill="1" applyBorder="1" applyAlignment="1">
      <alignment horizontal="left" vertical="center"/>
    </xf>
    <xf numFmtId="0" fontId="8" fillId="10" borderId="60" xfId="0" applyFont="1" applyFill="1" applyBorder="1" applyAlignment="1">
      <alignment horizontal="left" vertical="center"/>
    </xf>
    <xf numFmtId="0" fontId="8" fillId="10" borderId="65" xfId="0" applyFont="1" applyFill="1" applyBorder="1" applyAlignment="1">
      <alignment horizontal="left" vertical="center"/>
    </xf>
    <xf numFmtId="0" fontId="8" fillId="0" borderId="66" xfId="0" applyFont="1" applyBorder="1" applyAlignment="1">
      <alignment horizontal="right" vertical="center"/>
    </xf>
    <xf numFmtId="0" fontId="8" fillId="0" borderId="67" xfId="0" applyFont="1" applyBorder="1" applyAlignment="1">
      <alignment horizontal="right" vertical="center"/>
    </xf>
    <xf numFmtId="0" fontId="8" fillId="0" borderId="50" xfId="0" applyFont="1" applyBorder="1" applyAlignment="1">
      <alignment horizontal="right" vertical="center"/>
    </xf>
    <xf numFmtId="0" fontId="8" fillId="0" borderId="51" xfId="0" applyFont="1" applyBorder="1" applyAlignment="1">
      <alignment horizontal="right" vertical="center"/>
    </xf>
    <xf numFmtId="0" fontId="12" fillId="9" borderId="59" xfId="0" applyFont="1" applyFill="1" applyBorder="1" applyAlignment="1">
      <alignment horizontal="left" vertical="center" wrapText="1"/>
    </xf>
    <xf numFmtId="0" fontId="12" fillId="9" borderId="60" xfId="0" applyFont="1" applyFill="1" applyBorder="1" applyAlignment="1">
      <alignment horizontal="left" vertical="center" wrapText="1"/>
    </xf>
    <xf numFmtId="0" fontId="12" fillId="9" borderId="65" xfId="0" applyFont="1" applyFill="1" applyBorder="1" applyAlignment="1">
      <alignment horizontal="left" vertical="center" wrapText="1"/>
    </xf>
    <xf numFmtId="0" fontId="0" fillId="9" borderId="54" xfId="0" applyFill="1" applyBorder="1" applyAlignment="1">
      <alignment horizontal="center"/>
    </xf>
    <xf numFmtId="0" fontId="0" fillId="9" borderId="53" xfId="0" applyFill="1" applyBorder="1" applyAlignment="1">
      <alignment horizontal="center"/>
    </xf>
    <xf numFmtId="0" fontId="0" fillId="9" borderId="55" xfId="0" applyFill="1" applyBorder="1" applyAlignment="1">
      <alignment horizontal="center"/>
    </xf>
    <xf numFmtId="0" fontId="8" fillId="0" borderId="59" xfId="0" applyFont="1" applyBorder="1" applyAlignment="1">
      <alignment horizontal="right"/>
    </xf>
    <xf numFmtId="0" fontId="8" fillId="0" borderId="60" xfId="0" applyFont="1" applyBorder="1" applyAlignment="1">
      <alignment horizontal="right"/>
    </xf>
    <xf numFmtId="0" fontId="8" fillId="0" borderId="69" xfId="0" applyFont="1" applyBorder="1" applyAlignment="1">
      <alignment horizontal="right"/>
    </xf>
    <xf numFmtId="0" fontId="18" fillId="9" borderId="59" xfId="2" applyFont="1" applyFill="1" applyBorder="1" applyAlignment="1">
      <alignment horizontal="left" vertical="center" wrapText="1"/>
    </xf>
    <xf numFmtId="0" fontId="18" fillId="9" borderId="60" xfId="2" applyFont="1" applyFill="1" applyBorder="1" applyAlignment="1">
      <alignment horizontal="left" vertical="center" wrapText="1"/>
    </xf>
    <xf numFmtId="0" fontId="18" fillId="9" borderId="69" xfId="2" applyFont="1" applyFill="1" applyBorder="1" applyAlignment="1">
      <alignment horizontal="left" vertical="center" wrapText="1"/>
    </xf>
    <xf numFmtId="0" fontId="0" fillId="9" borderId="59" xfId="0" applyFill="1" applyBorder="1" applyAlignment="1">
      <alignment horizontal="left" vertical="center" wrapText="1"/>
    </xf>
    <xf numFmtId="0" fontId="0" fillId="9" borderId="60" xfId="0" applyFill="1" applyBorder="1" applyAlignment="1">
      <alignment horizontal="left" vertical="center" wrapText="1"/>
    </xf>
    <xf numFmtId="0" fontId="0" fillId="9" borderId="65" xfId="0" applyFill="1" applyBorder="1" applyAlignment="1">
      <alignment horizontal="left" vertical="center" wrapText="1"/>
    </xf>
    <xf numFmtId="0" fontId="8" fillId="0" borderId="79" xfId="0" applyFont="1" applyBorder="1" applyAlignment="1">
      <alignment horizontal="right" vertical="center"/>
    </xf>
    <xf numFmtId="0" fontId="8" fillId="0" borderId="80" xfId="0" applyFont="1" applyBorder="1" applyAlignment="1">
      <alignment horizontal="right" vertical="center"/>
    </xf>
    <xf numFmtId="0" fontId="8" fillId="9" borderId="81" xfId="0" applyFont="1" applyFill="1" applyBorder="1" applyAlignment="1">
      <alignment horizontal="left" vertical="center"/>
    </xf>
    <xf numFmtId="0" fontId="8" fillId="9" borderId="57" xfId="0" applyFont="1" applyFill="1" applyBorder="1" applyAlignment="1">
      <alignment horizontal="left" vertical="center"/>
    </xf>
    <xf numFmtId="0" fontId="8" fillId="9" borderId="82" xfId="0" applyFont="1" applyFill="1" applyBorder="1" applyAlignment="1">
      <alignment horizontal="left" vertical="center"/>
    </xf>
    <xf numFmtId="0" fontId="8" fillId="9" borderId="59" xfId="0" applyFont="1" applyFill="1" applyBorder="1" applyAlignment="1">
      <alignment horizontal="left" vertical="center"/>
    </xf>
    <xf numFmtId="0" fontId="8" fillId="9" borderId="60" xfId="0" applyFont="1" applyFill="1" applyBorder="1" applyAlignment="1">
      <alignment horizontal="left" vertical="center"/>
    </xf>
    <xf numFmtId="0" fontId="8" fillId="9" borderId="65" xfId="0" applyFont="1" applyFill="1" applyBorder="1" applyAlignment="1">
      <alignment horizontal="left" vertical="center"/>
    </xf>
    <xf numFmtId="0" fontId="8" fillId="9" borderId="59" xfId="0" applyFont="1" applyFill="1" applyBorder="1" applyAlignment="1">
      <alignment horizontal="left" vertical="center" wrapText="1"/>
    </xf>
    <xf numFmtId="0" fontId="8" fillId="9" borderId="60" xfId="0" applyFont="1" applyFill="1" applyBorder="1" applyAlignment="1">
      <alignment horizontal="left" vertical="center" wrapText="1"/>
    </xf>
    <xf numFmtId="0" fontId="8" fillId="9" borderId="65" xfId="0" applyFont="1" applyFill="1" applyBorder="1" applyAlignment="1">
      <alignment horizontal="left" vertical="center" wrapText="1"/>
    </xf>
    <xf numFmtId="0" fontId="8" fillId="0" borderId="50" xfId="0" applyFont="1" applyBorder="1" applyAlignment="1">
      <alignment horizontal="right"/>
    </xf>
    <xf numFmtId="0" fontId="8" fillId="0" borderId="51" xfId="0" applyFont="1" applyBorder="1" applyAlignment="1">
      <alignment horizontal="right"/>
    </xf>
    <xf numFmtId="0" fontId="8" fillId="0" borderId="52" xfId="0" applyFont="1" applyBorder="1" applyAlignment="1">
      <alignment horizontal="right"/>
    </xf>
    <xf numFmtId="0" fontId="0" fillId="8" borderId="81" xfId="0" applyFill="1" applyBorder="1" applyAlignment="1">
      <alignment horizontal="left" wrapText="1"/>
    </xf>
    <xf numFmtId="0" fontId="0" fillId="8" borderId="57" xfId="0" applyFill="1" applyBorder="1" applyAlignment="1">
      <alignment horizontal="left" wrapText="1"/>
    </xf>
    <xf numFmtId="0" fontId="0" fillId="8" borderId="84" xfId="0" applyFill="1" applyBorder="1" applyAlignment="1">
      <alignment horizontal="left" wrapText="1"/>
    </xf>
    <xf numFmtId="0" fontId="0" fillId="9" borderId="61" xfId="0" applyFill="1" applyBorder="1" applyAlignment="1">
      <alignment horizontal="left" vertical="center" wrapText="1"/>
    </xf>
    <xf numFmtId="0" fontId="8" fillId="9" borderId="81" xfId="0" applyFont="1" applyFill="1" applyBorder="1" applyAlignment="1">
      <alignment horizontal="left" vertical="center" wrapText="1"/>
    </xf>
    <xf numFmtId="0" fontId="8" fillId="9" borderId="57" xfId="0" applyFont="1" applyFill="1" applyBorder="1" applyAlignment="1">
      <alignment horizontal="left" vertical="center" wrapText="1"/>
    </xf>
    <xf numFmtId="0" fontId="8" fillId="9" borderId="84" xfId="0" applyFont="1" applyFill="1" applyBorder="1" applyAlignment="1">
      <alignment horizontal="left" vertical="center" wrapText="1"/>
    </xf>
    <xf numFmtId="0" fontId="8" fillId="9" borderId="61" xfId="0" applyFont="1" applyFill="1" applyBorder="1" applyAlignment="1">
      <alignment horizontal="left" vertical="center" wrapText="1"/>
    </xf>
    <xf numFmtId="0" fontId="0" fillId="9" borderId="59" xfId="0" applyFill="1" applyBorder="1" applyAlignment="1">
      <alignment horizontal="center" wrapText="1"/>
    </xf>
    <xf numFmtId="0" fontId="0" fillId="9" borderId="60" xfId="0" applyFill="1" applyBorder="1" applyAlignment="1">
      <alignment horizontal="center" wrapText="1"/>
    </xf>
    <xf numFmtId="0" fontId="0" fillId="9" borderId="61" xfId="0" applyFill="1" applyBorder="1" applyAlignment="1">
      <alignment horizontal="center" wrapText="1"/>
    </xf>
    <xf numFmtId="0" fontId="0" fillId="8" borderId="59" xfId="0" applyFill="1" applyBorder="1" applyAlignment="1">
      <alignment horizontal="left" vertical="center"/>
    </xf>
    <xf numFmtId="0" fontId="0" fillId="8" borderId="60" xfId="0" applyFill="1" applyBorder="1" applyAlignment="1">
      <alignment horizontal="left" vertical="center"/>
    </xf>
    <xf numFmtId="0" fontId="0" fillId="8" borderId="61" xfId="0" applyFill="1" applyBorder="1" applyAlignment="1">
      <alignment horizontal="left" vertical="center"/>
    </xf>
    <xf numFmtId="0" fontId="8" fillId="8" borderId="81" xfId="0" applyFont="1" applyFill="1" applyBorder="1" applyAlignment="1">
      <alignment horizontal="left" vertical="center"/>
    </xf>
    <xf numFmtId="0" fontId="8" fillId="8" borderId="57" xfId="0" applyFont="1" applyFill="1" applyBorder="1" applyAlignment="1">
      <alignment horizontal="left" vertical="center"/>
    </xf>
    <xf numFmtId="0" fontId="8" fillId="8" borderId="84" xfId="0" applyFont="1" applyFill="1" applyBorder="1" applyAlignment="1">
      <alignment horizontal="left" vertical="center"/>
    </xf>
    <xf numFmtId="0" fontId="0" fillId="0" borderId="50" xfId="0" applyBorder="1" applyAlignment="1">
      <alignment horizontal="right"/>
    </xf>
    <xf numFmtId="0" fontId="0" fillId="0" borderId="51" xfId="0" applyBorder="1" applyAlignment="1">
      <alignment horizontal="right"/>
    </xf>
    <xf numFmtId="0" fontId="20" fillId="10" borderId="44" xfId="0" applyFont="1" applyFill="1" applyBorder="1"/>
    <xf numFmtId="0" fontId="20" fillId="10" borderId="45" xfId="0" applyFont="1" applyFill="1" applyBorder="1"/>
    <xf numFmtId="0" fontId="20" fillId="10" borderId="45" xfId="0" applyFont="1" applyFill="1" applyBorder="1" applyAlignment="1">
      <alignment wrapText="1"/>
    </xf>
    <xf numFmtId="0" fontId="20" fillId="10" borderId="59" xfId="0" applyFont="1" applyFill="1" applyBorder="1" applyAlignment="1">
      <alignment wrapText="1"/>
    </xf>
  </cellXfs>
  <cellStyles count="3">
    <cellStyle name="Normal" xfId="2" xr:uid="{E089084B-60F8-4EC0-9082-64EE24D9995F}"/>
    <cellStyle name="Normalny" xfId="0" builtinId="0"/>
    <cellStyle name="Normalny 4" xfId="1" xr:uid="{6EBB4D11-143B-49DA-A2FC-786F08CFEAB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6"/>
  <sheetViews>
    <sheetView tabSelected="1" zoomScale="70" zoomScaleNormal="70" workbookViewId="0">
      <selection activeCell="C11" sqref="C11"/>
    </sheetView>
  </sheetViews>
  <sheetFormatPr defaultColWidth="0" defaultRowHeight="14.5" zeroHeight="1" x14ac:dyDescent="0.35"/>
  <cols>
    <col min="1" max="1" width="6.7265625" customWidth="1"/>
    <col min="2" max="2" width="35.453125" customWidth="1"/>
    <col min="3" max="3" width="43.54296875" customWidth="1"/>
    <col min="4" max="4" width="8.7265625" style="42" customWidth="1"/>
    <col min="5" max="6" width="0" hidden="1" customWidth="1"/>
    <col min="7" max="16384" width="8.7265625" hidden="1"/>
  </cols>
  <sheetData>
    <row r="1" spans="1:6" ht="40" customHeight="1" x14ac:dyDescent="0.35">
      <c r="A1" s="178" t="s">
        <v>513</v>
      </c>
      <c r="B1" s="179"/>
      <c r="C1" s="180"/>
      <c r="F1" s="15"/>
    </row>
    <row r="2" spans="1:6" ht="25" customHeight="1" thickBot="1" x14ac:dyDescent="0.4">
      <c r="A2" s="181" t="s">
        <v>0</v>
      </c>
      <c r="B2" s="182"/>
      <c r="C2" s="183"/>
    </row>
    <row r="3" spans="1:6" x14ac:dyDescent="0.35">
      <c r="A3" s="193" t="s">
        <v>1</v>
      </c>
      <c r="B3" s="195" t="s">
        <v>2</v>
      </c>
      <c r="C3" s="197" t="s">
        <v>3</v>
      </c>
    </row>
    <row r="4" spans="1:6" ht="15" thickBot="1" x14ac:dyDescent="0.4">
      <c r="A4" s="194"/>
      <c r="B4" s="196"/>
      <c r="C4" s="197"/>
    </row>
    <row r="5" spans="1:6" ht="25.5" thickBot="1" x14ac:dyDescent="0.4">
      <c r="A5" s="184" t="s">
        <v>17</v>
      </c>
      <c r="B5" s="185"/>
      <c r="C5" s="198"/>
    </row>
    <row r="6" spans="1:6" ht="25" customHeight="1" x14ac:dyDescent="0.35">
      <c r="A6" s="1">
        <v>1</v>
      </c>
      <c r="B6" s="2" t="s">
        <v>12</v>
      </c>
      <c r="C6" s="3">
        <f>'Ob. branża drogowa '!H93</f>
        <v>0</v>
      </c>
    </row>
    <row r="7" spans="1:6" ht="25" customHeight="1" x14ac:dyDescent="0.35">
      <c r="A7" s="4">
        <v>2</v>
      </c>
      <c r="B7" s="5" t="s">
        <v>4</v>
      </c>
      <c r="C7" s="6">
        <f>'Ob. zieleń'!H28</f>
        <v>0</v>
      </c>
    </row>
    <row r="8" spans="1:6" ht="25" customHeight="1" x14ac:dyDescent="0.35">
      <c r="A8" s="4">
        <v>3</v>
      </c>
      <c r="B8" s="5" t="s">
        <v>5</v>
      </c>
      <c r="C8" s="6">
        <f>'Ob.branża teletechniczna '!K24</f>
        <v>0</v>
      </c>
    </row>
    <row r="9" spans="1:6" ht="25" customHeight="1" x14ac:dyDescent="0.35">
      <c r="A9" s="4">
        <v>4</v>
      </c>
      <c r="B9" s="5" t="s">
        <v>6</v>
      </c>
      <c r="C9" s="6">
        <f>'Ob. branża elektryczna  '!I42</f>
        <v>0</v>
      </c>
    </row>
    <row r="10" spans="1:6" ht="25" customHeight="1" x14ac:dyDescent="0.35">
      <c r="A10" s="7">
        <v>5</v>
      </c>
      <c r="B10" s="8" t="s">
        <v>7</v>
      </c>
      <c r="C10" s="9">
        <f>'Ob. inżynieria ruchu'!H27</f>
        <v>0</v>
      </c>
    </row>
    <row r="11" spans="1:6" ht="25" customHeight="1" thickBot="1" x14ac:dyDescent="0.4">
      <c r="A11" s="174" t="s">
        <v>16</v>
      </c>
      <c r="B11" s="175"/>
      <c r="C11" s="10">
        <f>C6+C7+C8+C9+C10</f>
        <v>0</v>
      </c>
    </row>
    <row r="12" spans="1:6" ht="25.5" thickBot="1" x14ac:dyDescent="0.4">
      <c r="A12" s="184" t="s">
        <v>19</v>
      </c>
      <c r="B12" s="185"/>
      <c r="C12" s="186"/>
    </row>
    <row r="13" spans="1:6" ht="25" customHeight="1" x14ac:dyDescent="0.35">
      <c r="A13" s="163">
        <v>6</v>
      </c>
      <c r="B13" s="164" t="s">
        <v>8</v>
      </c>
      <c r="C13" s="165"/>
    </row>
    <row r="14" spans="1:6" ht="25" customHeight="1" thickBot="1" x14ac:dyDescent="0.4">
      <c r="A14" s="174" t="s">
        <v>15</v>
      </c>
      <c r="B14" s="175"/>
      <c r="C14" s="10">
        <f>Remont!H36</f>
        <v>0</v>
      </c>
    </row>
    <row r="15" spans="1:6" ht="25.5" thickBot="1" x14ac:dyDescent="0.4">
      <c r="A15" s="184" t="s">
        <v>18</v>
      </c>
      <c r="B15" s="185"/>
      <c r="C15" s="186"/>
    </row>
    <row r="16" spans="1:6" ht="25" customHeight="1" x14ac:dyDescent="0.35">
      <c r="A16" s="23">
        <v>7</v>
      </c>
      <c r="B16" s="11" t="s">
        <v>8</v>
      </c>
      <c r="C16" s="12">
        <f>'Przebudowa DP  - branża drogowa'!H63</f>
        <v>0</v>
      </c>
    </row>
    <row r="17" spans="1:3" ht="25" customHeight="1" x14ac:dyDescent="0.35">
      <c r="A17" s="24">
        <v>8</v>
      </c>
      <c r="B17" s="13" t="s">
        <v>4</v>
      </c>
      <c r="C17" s="6">
        <f>'Przebudowa DP - zieleń'!H21</f>
        <v>0</v>
      </c>
    </row>
    <row r="18" spans="1:3" ht="25" customHeight="1" x14ac:dyDescent="0.35">
      <c r="A18" s="25">
        <v>9</v>
      </c>
      <c r="B18" s="14" t="s">
        <v>7</v>
      </c>
      <c r="C18" s="9">
        <f>'Przebudowa DP - inż. ruchu '!H23</f>
        <v>0</v>
      </c>
    </row>
    <row r="19" spans="1:3" ht="25" customHeight="1" thickBot="1" x14ac:dyDescent="0.4">
      <c r="A19" s="174" t="s">
        <v>14</v>
      </c>
      <c r="B19" s="175"/>
      <c r="C19" s="22">
        <f>C16+C17+C18</f>
        <v>0</v>
      </c>
    </row>
    <row r="20" spans="1:3" ht="20.5" thickBot="1" x14ac:dyDescent="0.4">
      <c r="A20" s="199" t="s">
        <v>11</v>
      </c>
      <c r="B20" s="200"/>
      <c r="C20" s="201"/>
    </row>
    <row r="21" spans="1:3" ht="25" customHeight="1" thickBot="1" x14ac:dyDescent="0.4">
      <c r="A21" s="25">
        <v>11</v>
      </c>
      <c r="B21" s="16" t="s">
        <v>13</v>
      </c>
      <c r="C21" s="17"/>
    </row>
    <row r="22" spans="1:3" ht="25" customHeight="1" thickBot="1" x14ac:dyDescent="0.4">
      <c r="A22" s="187" t="s">
        <v>511</v>
      </c>
      <c r="B22" s="188"/>
      <c r="C22" s="18">
        <f>C21</f>
        <v>0</v>
      </c>
    </row>
    <row r="23" spans="1:3" ht="25" customHeight="1" x14ac:dyDescent="0.35">
      <c r="A23" s="189" t="s">
        <v>9</v>
      </c>
      <c r="B23" s="190"/>
      <c r="C23" s="19">
        <f>C11+C14+C19+C22</f>
        <v>0</v>
      </c>
    </row>
    <row r="24" spans="1:3" ht="25" customHeight="1" x14ac:dyDescent="0.35">
      <c r="A24" s="191" t="s">
        <v>10</v>
      </c>
      <c r="B24" s="192"/>
      <c r="C24" s="20">
        <f>ROUND(C23*0.23,2)</f>
        <v>0</v>
      </c>
    </row>
    <row r="25" spans="1:3" ht="25" customHeight="1" thickBot="1" x14ac:dyDescent="0.4">
      <c r="A25" s="176" t="s">
        <v>512</v>
      </c>
      <c r="B25" s="177"/>
      <c r="C25" s="21">
        <f>C23+C24</f>
        <v>0</v>
      </c>
    </row>
    <row r="26" spans="1:3" x14ac:dyDescent="0.35"/>
  </sheetData>
  <mergeCells count="16">
    <mergeCell ref="A19:B19"/>
    <mergeCell ref="A25:B25"/>
    <mergeCell ref="A1:C1"/>
    <mergeCell ref="A2:C2"/>
    <mergeCell ref="A12:C12"/>
    <mergeCell ref="A14:B14"/>
    <mergeCell ref="A15:C15"/>
    <mergeCell ref="A22:B22"/>
    <mergeCell ref="A23:B23"/>
    <mergeCell ref="A24:B24"/>
    <mergeCell ref="A3:A4"/>
    <mergeCell ref="B3:B4"/>
    <mergeCell ref="C3:C4"/>
    <mergeCell ref="A5:C5"/>
    <mergeCell ref="A11:B11"/>
    <mergeCell ref="A20:C20"/>
  </mergeCells>
  <pageMargins left="0.7" right="0.7" top="0.75" bottom="0.75" header="0.3" footer="0.3"/>
  <pageSetup paperSize="9" scale="9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E4A88B-7A8A-454C-8460-C2F73372166E}">
  <sheetPr>
    <pageSetUpPr fitToPage="1"/>
  </sheetPr>
  <dimension ref="A1:H23"/>
  <sheetViews>
    <sheetView zoomScale="55" zoomScaleNormal="55" workbookViewId="0">
      <selection activeCell="G27" sqref="G27"/>
    </sheetView>
  </sheetViews>
  <sheetFormatPr defaultRowHeight="14.5" x14ac:dyDescent="0.35"/>
  <cols>
    <col min="1" max="1" width="8.81640625" customWidth="1"/>
    <col min="2" max="2" width="14" customWidth="1"/>
    <col min="3" max="3" width="11.54296875" customWidth="1"/>
    <col min="4" max="4" width="66.81640625" customWidth="1"/>
    <col min="5" max="5" width="9.54296875" customWidth="1"/>
    <col min="6" max="6" width="11.26953125" customWidth="1"/>
    <col min="7" max="7" width="11.54296875" customWidth="1"/>
    <col min="8" max="8" width="17.1796875" customWidth="1"/>
  </cols>
  <sheetData>
    <row r="1" spans="1:8" ht="15" thickBot="1" x14ac:dyDescent="0.4"/>
    <row r="2" spans="1:8" ht="15" thickBot="1" x14ac:dyDescent="0.4">
      <c r="A2" s="202" t="s">
        <v>513</v>
      </c>
      <c r="B2" s="203"/>
      <c r="C2" s="203"/>
      <c r="D2" s="203"/>
      <c r="E2" s="203"/>
      <c r="F2" s="203"/>
      <c r="G2" s="203"/>
      <c r="H2" s="204"/>
    </row>
    <row r="3" spans="1:8" ht="15" thickBot="1" x14ac:dyDescent="0.4">
      <c r="A3" s="205" t="s">
        <v>467</v>
      </c>
      <c r="B3" s="206"/>
      <c r="C3" s="206"/>
      <c r="D3" s="206"/>
      <c r="E3" s="206"/>
      <c r="F3" s="206"/>
      <c r="G3" s="206"/>
      <c r="H3" s="207"/>
    </row>
    <row r="4" spans="1:8" ht="15" thickBot="1" x14ac:dyDescent="0.4">
      <c r="A4" s="205" t="s">
        <v>466</v>
      </c>
      <c r="B4" s="206"/>
      <c r="C4" s="206"/>
      <c r="D4" s="206"/>
      <c r="E4" s="206"/>
      <c r="F4" s="206"/>
      <c r="G4" s="206"/>
      <c r="H4" s="207"/>
    </row>
    <row r="5" spans="1:8" ht="15" thickBot="1" x14ac:dyDescent="0.4">
      <c r="A5" s="107" t="s">
        <v>20</v>
      </c>
      <c r="B5" s="109" t="s">
        <v>232</v>
      </c>
      <c r="C5" s="109" t="s">
        <v>21</v>
      </c>
      <c r="D5" s="110" t="s">
        <v>22</v>
      </c>
      <c r="E5" s="109" t="s">
        <v>23</v>
      </c>
      <c r="F5" s="109" t="s">
        <v>24</v>
      </c>
      <c r="G5" s="109" t="s">
        <v>233</v>
      </c>
      <c r="H5" s="112" t="s">
        <v>234</v>
      </c>
    </row>
    <row r="6" spans="1:8" ht="15" thickTop="1" x14ac:dyDescent="0.35">
      <c r="A6" s="49">
        <v>1</v>
      </c>
      <c r="B6" s="29"/>
      <c r="C6" s="29"/>
      <c r="D6" s="267" t="s">
        <v>25</v>
      </c>
      <c r="E6" s="268"/>
      <c r="F6" s="268"/>
      <c r="G6" s="268"/>
      <c r="H6" s="269"/>
    </row>
    <row r="7" spans="1:8" x14ac:dyDescent="0.35">
      <c r="A7" s="56" t="s">
        <v>26</v>
      </c>
      <c r="B7" s="31"/>
      <c r="C7" s="31" t="s">
        <v>27</v>
      </c>
      <c r="D7" s="247" t="s">
        <v>44</v>
      </c>
      <c r="E7" s="248"/>
      <c r="F7" s="248"/>
      <c r="G7" s="248"/>
      <c r="H7" s="260"/>
    </row>
    <row r="8" spans="1:8" x14ac:dyDescent="0.35">
      <c r="A8" s="50" t="s">
        <v>29</v>
      </c>
      <c r="B8" s="32" t="s">
        <v>418</v>
      </c>
      <c r="C8" s="32" t="s">
        <v>31</v>
      </c>
      <c r="D8" s="32" t="s">
        <v>419</v>
      </c>
      <c r="E8" s="32" t="s">
        <v>90</v>
      </c>
      <c r="F8" s="32">
        <v>34</v>
      </c>
      <c r="G8" s="32"/>
      <c r="H8" s="51" t="str">
        <f>IF(G8="","",ROUND(F8*G8,2))</f>
        <v/>
      </c>
    </row>
    <row r="9" spans="1:8" x14ac:dyDescent="0.35">
      <c r="A9" s="50" t="s">
        <v>34</v>
      </c>
      <c r="B9" s="32" t="s">
        <v>420</v>
      </c>
      <c r="C9" s="32" t="s">
        <v>31</v>
      </c>
      <c r="D9" s="32" t="s">
        <v>421</v>
      </c>
      <c r="E9" s="32" t="s">
        <v>37</v>
      </c>
      <c r="F9" s="32">
        <v>16</v>
      </c>
      <c r="G9" s="32"/>
      <c r="H9" s="51" t="str">
        <f t="shared" ref="H9:H10" si="0">IF(G9="","",ROUND(F9*G9,2))</f>
        <v/>
      </c>
    </row>
    <row r="10" spans="1:8" x14ac:dyDescent="0.35">
      <c r="A10" s="50" t="s">
        <v>244</v>
      </c>
      <c r="B10" s="32" t="s">
        <v>56</v>
      </c>
      <c r="C10" s="32" t="s">
        <v>31</v>
      </c>
      <c r="D10" s="32" t="s">
        <v>508</v>
      </c>
      <c r="E10" s="32" t="s">
        <v>51</v>
      </c>
      <c r="F10" s="32">
        <v>58</v>
      </c>
      <c r="G10" s="32"/>
      <c r="H10" s="51" t="str">
        <f t="shared" si="0"/>
        <v/>
      </c>
    </row>
    <row r="11" spans="1:8" x14ac:dyDescent="0.35">
      <c r="A11" s="49">
        <v>2</v>
      </c>
      <c r="B11" s="29"/>
      <c r="C11" s="29"/>
      <c r="D11" s="264" t="s">
        <v>422</v>
      </c>
      <c r="E11" s="265"/>
      <c r="F11" s="265"/>
      <c r="G11" s="265"/>
      <c r="H11" s="266"/>
    </row>
    <row r="12" spans="1:8" ht="29.15" customHeight="1" x14ac:dyDescent="0.35">
      <c r="A12" s="56" t="s">
        <v>296</v>
      </c>
      <c r="B12" s="31"/>
      <c r="C12" s="31" t="s">
        <v>114</v>
      </c>
      <c r="D12" s="247" t="s">
        <v>423</v>
      </c>
      <c r="E12" s="248"/>
      <c r="F12" s="248"/>
      <c r="G12" s="248"/>
      <c r="H12" s="260"/>
    </row>
    <row r="13" spans="1:8" x14ac:dyDescent="0.35">
      <c r="A13" s="50" t="s">
        <v>428</v>
      </c>
      <c r="B13" s="32" t="s">
        <v>425</v>
      </c>
      <c r="C13" s="32" t="s">
        <v>31</v>
      </c>
      <c r="D13" s="32" t="s">
        <v>426</v>
      </c>
      <c r="E13" s="32" t="s">
        <v>427</v>
      </c>
      <c r="F13" s="32">
        <v>923.09</v>
      </c>
      <c r="G13" s="32"/>
      <c r="H13" s="51" t="str">
        <f>IF(G13="","",ROUND(F13*G13,2))</f>
        <v/>
      </c>
    </row>
    <row r="14" spans="1:8" x14ac:dyDescent="0.35">
      <c r="A14" s="50" t="s">
        <v>431</v>
      </c>
      <c r="B14" s="32" t="s">
        <v>429</v>
      </c>
      <c r="C14" s="32" t="s">
        <v>31</v>
      </c>
      <c r="D14" s="32" t="s">
        <v>430</v>
      </c>
      <c r="E14" s="32" t="s">
        <v>427</v>
      </c>
      <c r="F14" s="32">
        <v>142</v>
      </c>
      <c r="G14" s="32"/>
      <c r="H14" s="51" t="str">
        <f>IF(G14="","",ROUND(F14*G14,2))</f>
        <v/>
      </c>
    </row>
    <row r="15" spans="1:8" ht="29.15" customHeight="1" x14ac:dyDescent="0.35">
      <c r="A15" s="56" t="s">
        <v>308</v>
      </c>
      <c r="B15" s="31"/>
      <c r="C15" s="31" t="s">
        <v>114</v>
      </c>
      <c r="D15" s="247" t="s">
        <v>434</v>
      </c>
      <c r="E15" s="248"/>
      <c r="F15" s="248"/>
      <c r="G15" s="248"/>
      <c r="H15" s="260"/>
    </row>
    <row r="16" spans="1:8" x14ac:dyDescent="0.35">
      <c r="A16" s="50" t="s">
        <v>435</v>
      </c>
      <c r="B16" s="32" t="s">
        <v>436</v>
      </c>
      <c r="C16" s="32" t="s">
        <v>31</v>
      </c>
      <c r="D16" s="32" t="s">
        <v>437</v>
      </c>
      <c r="E16" s="32" t="s">
        <v>90</v>
      </c>
      <c r="F16" s="32">
        <v>15</v>
      </c>
      <c r="G16" s="32"/>
      <c r="H16" s="51" t="str">
        <f>IF(G16="","",ROUND(F16*G16,2))</f>
        <v/>
      </c>
    </row>
    <row r="17" spans="1:8" x14ac:dyDescent="0.35">
      <c r="A17" s="50" t="s">
        <v>438</v>
      </c>
      <c r="B17" s="32" t="s">
        <v>442</v>
      </c>
      <c r="C17" s="32" t="s">
        <v>31</v>
      </c>
      <c r="D17" s="32" t="s">
        <v>443</v>
      </c>
      <c r="E17" s="32" t="s">
        <v>90</v>
      </c>
      <c r="F17" s="32">
        <v>13</v>
      </c>
      <c r="G17" s="32"/>
      <c r="H17" s="51" t="str">
        <f t="shared" ref="H17:H18" si="1">IF(G17="","",ROUND(F17*G17,2))</f>
        <v/>
      </c>
    </row>
    <row r="18" spans="1:8" x14ac:dyDescent="0.35">
      <c r="A18" s="50" t="s">
        <v>441</v>
      </c>
      <c r="B18" s="32" t="s">
        <v>451</v>
      </c>
      <c r="C18" s="32" t="s">
        <v>31</v>
      </c>
      <c r="D18" s="32" t="s">
        <v>446</v>
      </c>
      <c r="E18" s="32" t="s">
        <v>90</v>
      </c>
      <c r="F18" s="32">
        <v>1</v>
      </c>
      <c r="G18" s="143"/>
      <c r="H18" s="51" t="str">
        <f t="shared" si="1"/>
        <v/>
      </c>
    </row>
    <row r="19" spans="1:8" ht="43.5" customHeight="1" x14ac:dyDescent="0.35">
      <c r="A19" s="56" t="s">
        <v>311</v>
      </c>
      <c r="B19" s="31"/>
      <c r="C19" s="31" t="s">
        <v>114</v>
      </c>
      <c r="D19" s="247" t="s">
        <v>452</v>
      </c>
      <c r="E19" s="248"/>
      <c r="F19" s="248"/>
      <c r="G19" s="248"/>
      <c r="H19" s="260"/>
    </row>
    <row r="20" spans="1:8" x14ac:dyDescent="0.35">
      <c r="A20" s="50" t="s">
        <v>509</v>
      </c>
      <c r="B20" s="32" t="s">
        <v>453</v>
      </c>
      <c r="C20" s="32" t="s">
        <v>31</v>
      </c>
      <c r="D20" s="32" t="s">
        <v>454</v>
      </c>
      <c r="E20" s="32" t="s">
        <v>90</v>
      </c>
      <c r="F20" s="32">
        <v>40</v>
      </c>
      <c r="G20" s="32"/>
      <c r="H20" s="51" t="str">
        <f>IF(G20="","",ROUND(F20*G20,2))</f>
        <v/>
      </c>
    </row>
    <row r="21" spans="1:8" ht="29.15" customHeight="1" x14ac:dyDescent="0.35">
      <c r="A21" s="56" t="s">
        <v>315</v>
      </c>
      <c r="B21" s="31"/>
      <c r="C21" s="31" t="s">
        <v>114</v>
      </c>
      <c r="D21" s="247" t="s">
        <v>455</v>
      </c>
      <c r="E21" s="248"/>
      <c r="F21" s="248"/>
      <c r="G21" s="248"/>
      <c r="H21" s="260"/>
    </row>
    <row r="22" spans="1:8" ht="15" thickBot="1" x14ac:dyDescent="0.4">
      <c r="A22" s="57" t="s">
        <v>510</v>
      </c>
      <c r="B22" s="142" t="s">
        <v>457</v>
      </c>
      <c r="C22" s="142" t="s">
        <v>31</v>
      </c>
      <c r="D22" s="142" t="s">
        <v>458</v>
      </c>
      <c r="E22" s="142" t="s">
        <v>51</v>
      </c>
      <c r="F22" s="142">
        <v>112</v>
      </c>
      <c r="G22" s="142"/>
      <c r="H22" s="137" t="str">
        <f>IF(G22="","",ROUND(F22*G22,2))</f>
        <v/>
      </c>
    </row>
    <row r="23" spans="1:8" ht="15" thickBot="1" x14ac:dyDescent="0.4">
      <c r="A23" s="270" t="s">
        <v>237</v>
      </c>
      <c r="B23" s="271"/>
      <c r="C23" s="271"/>
      <c r="D23" s="271"/>
      <c r="E23" s="271"/>
      <c r="F23" s="271"/>
      <c r="G23" s="271"/>
      <c r="H23" s="149">
        <f>SUM(H8:H10,H13:H14,H16:H18,H20,H22)</f>
        <v>0</v>
      </c>
    </row>
  </sheetData>
  <mergeCells count="11">
    <mergeCell ref="D12:H12"/>
    <mergeCell ref="D15:H15"/>
    <mergeCell ref="D19:H19"/>
    <mergeCell ref="D21:H21"/>
    <mergeCell ref="A23:G23"/>
    <mergeCell ref="D11:H11"/>
    <mergeCell ref="A2:H2"/>
    <mergeCell ref="A3:H3"/>
    <mergeCell ref="A4:H4"/>
    <mergeCell ref="D6:H6"/>
    <mergeCell ref="D7:H7"/>
  </mergeCells>
  <pageMargins left="0.7" right="0.7" top="0.75" bottom="0.75" header="0.3" footer="0.3"/>
  <pageSetup paperSize="9" scale="5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F3C816-D293-499A-8083-682ECA0D72FD}">
  <sheetPr>
    <pageSetUpPr fitToPage="1"/>
  </sheetPr>
  <dimension ref="A1:H95"/>
  <sheetViews>
    <sheetView zoomScale="55" zoomScaleNormal="55" workbookViewId="0">
      <pane ySplit="5" topLeftCell="A78" activePane="bottomLeft" state="frozen"/>
      <selection pane="bottomLeft" activeCell="O80" sqref="O80"/>
    </sheetView>
  </sheetViews>
  <sheetFormatPr defaultColWidth="8.7265625" defaultRowHeight="14.15" customHeight="1" x14ac:dyDescent="0.35"/>
  <cols>
    <col min="1" max="1" width="8.81640625" style="42" customWidth="1"/>
    <col min="2" max="2" width="14" style="42" customWidth="1"/>
    <col min="3" max="3" width="11.54296875" style="42" customWidth="1"/>
    <col min="4" max="4" width="66.81640625" style="42" customWidth="1"/>
    <col min="5" max="5" width="9.54296875" style="42" customWidth="1"/>
    <col min="6" max="6" width="11.1796875" style="42" customWidth="1"/>
    <col min="7" max="7" width="11.54296875" style="42" customWidth="1"/>
    <col min="8" max="8" width="17.1796875" style="42" customWidth="1"/>
    <col min="9" max="16384" width="8.7265625" style="42"/>
  </cols>
  <sheetData>
    <row r="1" spans="1:8" ht="14.15" customHeight="1" thickBot="1" x14ac:dyDescent="0.4">
      <c r="A1"/>
      <c r="B1"/>
      <c r="C1"/>
      <c r="D1"/>
      <c r="E1"/>
      <c r="F1"/>
      <c r="G1"/>
      <c r="H1"/>
    </row>
    <row r="2" spans="1:8" ht="15" thickBot="1" x14ac:dyDescent="0.4">
      <c r="A2" s="202" t="s">
        <v>513</v>
      </c>
      <c r="B2" s="203"/>
      <c r="C2" s="203"/>
      <c r="D2" s="203"/>
      <c r="E2" s="203"/>
      <c r="F2" s="203"/>
      <c r="G2" s="203"/>
      <c r="H2" s="204"/>
    </row>
    <row r="3" spans="1:8" ht="15" thickBot="1" x14ac:dyDescent="0.4">
      <c r="A3" s="205" t="s">
        <v>230</v>
      </c>
      <c r="B3" s="206"/>
      <c r="C3" s="206"/>
      <c r="D3" s="206"/>
      <c r="E3" s="206"/>
      <c r="F3" s="206"/>
      <c r="G3" s="206"/>
      <c r="H3" s="207"/>
    </row>
    <row r="4" spans="1:8" ht="15" thickBot="1" x14ac:dyDescent="0.4">
      <c r="A4" s="205" t="s">
        <v>231</v>
      </c>
      <c r="B4" s="206"/>
      <c r="C4" s="206"/>
      <c r="D4" s="206"/>
      <c r="E4" s="206"/>
      <c r="F4" s="206"/>
      <c r="G4" s="206"/>
      <c r="H4" s="207"/>
    </row>
    <row r="5" spans="1:8" s="43" customFormat="1" ht="15" thickBot="1" x14ac:dyDescent="0.4">
      <c r="A5" s="107" t="s">
        <v>20</v>
      </c>
      <c r="B5" s="109" t="s">
        <v>232</v>
      </c>
      <c r="C5" s="109" t="s">
        <v>21</v>
      </c>
      <c r="D5" s="110" t="s">
        <v>22</v>
      </c>
      <c r="E5" s="109" t="s">
        <v>23</v>
      </c>
      <c r="F5" s="109" t="s">
        <v>24</v>
      </c>
      <c r="G5" s="109" t="s">
        <v>233</v>
      </c>
      <c r="H5" s="112" t="s">
        <v>234</v>
      </c>
    </row>
    <row r="6" spans="1:8" ht="19" thickTop="1" x14ac:dyDescent="0.45">
      <c r="A6" s="113">
        <v>1</v>
      </c>
      <c r="B6" s="114"/>
      <c r="C6" s="115"/>
      <c r="D6" s="115" t="s">
        <v>25</v>
      </c>
      <c r="E6" s="114"/>
      <c r="F6" s="115"/>
      <c r="G6" s="114"/>
      <c r="H6" s="116"/>
    </row>
    <row r="7" spans="1:8" ht="29.15" customHeight="1" x14ac:dyDescent="0.35">
      <c r="A7" s="34" t="s">
        <v>26</v>
      </c>
      <c r="B7" s="35"/>
      <c r="C7" s="36" t="s">
        <v>27</v>
      </c>
      <c r="D7" s="208" t="s">
        <v>28</v>
      </c>
      <c r="E7" s="209"/>
      <c r="F7" s="209"/>
      <c r="G7" s="209"/>
      <c r="H7" s="210"/>
    </row>
    <row r="8" spans="1:8" ht="14.5" x14ac:dyDescent="0.35">
      <c r="A8" s="38" t="s">
        <v>29</v>
      </c>
      <c r="B8" s="35" t="s">
        <v>30</v>
      </c>
      <c r="C8" s="36" t="s">
        <v>31</v>
      </c>
      <c r="D8" s="36" t="s">
        <v>32</v>
      </c>
      <c r="E8" s="35" t="s">
        <v>33</v>
      </c>
      <c r="F8" s="36">
        <v>1.5</v>
      </c>
      <c r="G8" s="48"/>
      <c r="H8" s="37" t="str">
        <f>IF(G8="","",ROUND(F8*G8,2))</f>
        <v/>
      </c>
    </row>
    <row r="9" spans="1:8" ht="14.5" x14ac:dyDescent="0.35">
      <c r="A9" s="38" t="s">
        <v>34</v>
      </c>
      <c r="B9" s="35" t="s">
        <v>35</v>
      </c>
      <c r="C9" s="36" t="s">
        <v>31</v>
      </c>
      <c r="D9" s="36" t="s">
        <v>36</v>
      </c>
      <c r="E9" s="35" t="s">
        <v>37</v>
      </c>
      <c r="F9" s="36">
        <v>2</v>
      </c>
      <c r="G9" s="48"/>
      <c r="H9" s="37" t="str">
        <f>IF(G9="","",ROUND(F9*G9,2))</f>
        <v/>
      </c>
    </row>
    <row r="10" spans="1:8" ht="29.15" customHeight="1" x14ac:dyDescent="0.35">
      <c r="A10" s="34">
        <v>44228</v>
      </c>
      <c r="B10" s="35"/>
      <c r="C10" s="36" t="s">
        <v>38</v>
      </c>
      <c r="D10" s="208" t="s">
        <v>39</v>
      </c>
      <c r="E10" s="209"/>
      <c r="F10" s="209"/>
      <c r="G10" s="209"/>
      <c r="H10" s="210"/>
    </row>
    <row r="11" spans="1:8" ht="14.5" x14ac:dyDescent="0.35">
      <c r="A11" s="38" t="s">
        <v>40</v>
      </c>
      <c r="B11" s="35" t="s">
        <v>41</v>
      </c>
      <c r="C11" s="36" t="s">
        <v>31</v>
      </c>
      <c r="D11" s="36" t="s">
        <v>42</v>
      </c>
      <c r="E11" s="35" t="s">
        <v>43</v>
      </c>
      <c r="F11" s="40">
        <v>52151</v>
      </c>
      <c r="G11" s="35"/>
      <c r="H11" s="37" t="str">
        <f>IF(G11="","",ROUND(F11*G11,2))</f>
        <v/>
      </c>
    </row>
    <row r="12" spans="1:8" ht="14.5" x14ac:dyDescent="0.35">
      <c r="A12" s="34">
        <v>44256</v>
      </c>
      <c r="B12" s="35"/>
      <c r="C12" s="36" t="s">
        <v>27</v>
      </c>
      <c r="D12" s="208" t="s">
        <v>44</v>
      </c>
      <c r="E12" s="209"/>
      <c r="F12" s="209"/>
      <c r="G12" s="209"/>
      <c r="H12" s="210"/>
    </row>
    <row r="13" spans="1:8" ht="29" x14ac:dyDescent="0.35">
      <c r="A13" s="38" t="s">
        <v>45</v>
      </c>
      <c r="B13" s="35" t="s">
        <v>46</v>
      </c>
      <c r="C13" s="36" t="s">
        <v>31</v>
      </c>
      <c r="D13" s="36" t="s">
        <v>47</v>
      </c>
      <c r="E13" s="35" t="s">
        <v>43</v>
      </c>
      <c r="F13" s="41">
        <v>2052</v>
      </c>
      <c r="G13" s="35"/>
      <c r="H13" s="37" t="str">
        <f>IF(G13="","",ROUND(F13*G13,2))</f>
        <v/>
      </c>
    </row>
    <row r="14" spans="1:8" ht="29" x14ac:dyDescent="0.35">
      <c r="A14" s="38" t="s">
        <v>48</v>
      </c>
      <c r="B14" s="35" t="s">
        <v>49</v>
      </c>
      <c r="C14" s="36" t="s">
        <v>31</v>
      </c>
      <c r="D14" s="36" t="s">
        <v>50</v>
      </c>
      <c r="E14" s="35" t="s">
        <v>51</v>
      </c>
      <c r="F14" s="36">
        <v>43</v>
      </c>
      <c r="G14" s="35"/>
      <c r="H14" s="37" t="str">
        <f>IF(G14="","",ROUND(F14*G14,2))</f>
        <v/>
      </c>
    </row>
    <row r="15" spans="1:8" ht="29" x14ac:dyDescent="0.35">
      <c r="A15" s="38" t="s">
        <v>52</v>
      </c>
      <c r="B15" s="35" t="s">
        <v>53</v>
      </c>
      <c r="C15" s="36" t="s">
        <v>31</v>
      </c>
      <c r="D15" s="36" t="s">
        <v>54</v>
      </c>
      <c r="E15" s="35" t="s">
        <v>51</v>
      </c>
      <c r="F15" s="36">
        <v>39</v>
      </c>
      <c r="G15" s="35"/>
      <c r="H15" s="37" t="str">
        <f t="shared" ref="H15:H16" si="0">IF(G15="","",ROUND(F15*G15,2))</f>
        <v/>
      </c>
    </row>
    <row r="16" spans="1:8" ht="29" x14ac:dyDescent="0.35">
      <c r="A16" s="38" t="s">
        <v>55</v>
      </c>
      <c r="B16" s="35" t="s">
        <v>56</v>
      </c>
      <c r="C16" s="36" t="s">
        <v>31</v>
      </c>
      <c r="D16" s="36" t="s">
        <v>57</v>
      </c>
      <c r="E16" s="35" t="s">
        <v>58</v>
      </c>
      <c r="F16" s="36">
        <v>44.28</v>
      </c>
      <c r="G16" s="48"/>
      <c r="H16" s="37" t="str">
        <f t="shared" si="0"/>
        <v/>
      </c>
    </row>
    <row r="17" spans="1:8" ht="18.5" x14ac:dyDescent="0.45">
      <c r="A17" s="26">
        <v>2</v>
      </c>
      <c r="B17" s="27"/>
      <c r="C17" s="28"/>
      <c r="D17" s="28" t="s">
        <v>59</v>
      </c>
      <c r="E17" s="27"/>
      <c r="F17" s="28"/>
      <c r="G17" s="27"/>
      <c r="H17" s="33"/>
    </row>
    <row r="18" spans="1:8" ht="29.15" customHeight="1" x14ac:dyDescent="0.35">
      <c r="A18" s="34" t="s">
        <v>60</v>
      </c>
      <c r="B18" s="35"/>
      <c r="C18" s="36" t="s">
        <v>27</v>
      </c>
      <c r="D18" s="208" t="s">
        <v>61</v>
      </c>
      <c r="E18" s="209"/>
      <c r="F18" s="209"/>
      <c r="G18" s="209"/>
      <c r="H18" s="210"/>
    </row>
    <row r="19" spans="1:8" ht="14.5" x14ac:dyDescent="0.35">
      <c r="A19" s="38" t="s">
        <v>62</v>
      </c>
      <c r="B19" s="35" t="s">
        <v>63</v>
      </c>
      <c r="C19" s="36" t="s">
        <v>31</v>
      </c>
      <c r="D19" s="36" t="s">
        <v>64</v>
      </c>
      <c r="E19" s="35" t="s">
        <v>58</v>
      </c>
      <c r="F19" s="41">
        <v>4893</v>
      </c>
      <c r="G19" s="35"/>
      <c r="H19" s="37" t="str">
        <f>IF(G19="","",ROUND(F19*G19,2))</f>
        <v/>
      </c>
    </row>
    <row r="20" spans="1:8" ht="14.5" x14ac:dyDescent="0.35">
      <c r="A20" s="38" t="s">
        <v>65</v>
      </c>
      <c r="B20" s="35" t="s">
        <v>63</v>
      </c>
      <c r="C20" s="36" t="s">
        <v>31</v>
      </c>
      <c r="D20" s="36" t="s">
        <v>64</v>
      </c>
      <c r="E20" s="35" t="s">
        <v>58</v>
      </c>
      <c r="F20" s="41">
        <v>10506.6</v>
      </c>
      <c r="G20" s="35"/>
      <c r="H20" s="37" t="str">
        <f>IF(G20="","",ROUND(F20*G20,2))</f>
        <v/>
      </c>
    </row>
    <row r="21" spans="1:8" ht="29.15" customHeight="1" x14ac:dyDescent="0.35">
      <c r="A21" s="34">
        <v>44229</v>
      </c>
      <c r="B21" s="35"/>
      <c r="C21" s="36" t="s">
        <v>27</v>
      </c>
      <c r="D21" s="208" t="s">
        <v>66</v>
      </c>
      <c r="E21" s="209"/>
      <c r="F21" s="209"/>
      <c r="G21" s="209"/>
      <c r="H21" s="210"/>
    </row>
    <row r="22" spans="1:8" ht="29" x14ac:dyDescent="0.35">
      <c r="A22" s="38" t="s">
        <v>67</v>
      </c>
      <c r="B22" s="35" t="s">
        <v>68</v>
      </c>
      <c r="C22" s="36" t="s">
        <v>31</v>
      </c>
      <c r="D22" s="36" t="s">
        <v>69</v>
      </c>
      <c r="E22" s="35" t="s">
        <v>58</v>
      </c>
      <c r="F22" s="40">
        <v>5016</v>
      </c>
      <c r="G22" s="35"/>
      <c r="H22" s="37" t="str">
        <f>IF(G22="","",ROUND(F22*G22,2))</f>
        <v/>
      </c>
    </row>
    <row r="23" spans="1:8" ht="29" x14ac:dyDescent="0.35">
      <c r="A23" s="38" t="s">
        <v>70</v>
      </c>
      <c r="B23" s="35" t="s">
        <v>71</v>
      </c>
      <c r="C23" s="36" t="s">
        <v>31</v>
      </c>
      <c r="D23" s="36" t="s">
        <v>72</v>
      </c>
      <c r="E23" s="35" t="s">
        <v>58</v>
      </c>
      <c r="F23" s="41">
        <v>71322.3</v>
      </c>
      <c r="G23" s="35"/>
      <c r="H23" s="37" t="str">
        <f t="shared" ref="H23:H24" si="1">IF(G23="","",ROUND(F23*G23,2))</f>
        <v/>
      </c>
    </row>
    <row r="24" spans="1:8" ht="43.5" x14ac:dyDescent="0.35">
      <c r="A24" s="38" t="s">
        <v>73</v>
      </c>
      <c r="B24" s="35" t="s">
        <v>74</v>
      </c>
      <c r="C24" s="36" t="s">
        <v>31</v>
      </c>
      <c r="D24" s="36" t="s">
        <v>75</v>
      </c>
      <c r="E24" s="35" t="s">
        <v>58</v>
      </c>
      <c r="F24" s="36">
        <v>392</v>
      </c>
      <c r="G24" s="35"/>
      <c r="H24" s="37" t="str">
        <f t="shared" si="1"/>
        <v/>
      </c>
    </row>
    <row r="25" spans="1:8" ht="29.15" customHeight="1" x14ac:dyDescent="0.35">
      <c r="A25" s="34">
        <v>44257</v>
      </c>
      <c r="B25" s="35"/>
      <c r="C25" s="36" t="s">
        <v>27</v>
      </c>
      <c r="D25" s="208" t="s">
        <v>76</v>
      </c>
      <c r="E25" s="209"/>
      <c r="F25" s="209"/>
      <c r="G25" s="209"/>
      <c r="H25" s="210"/>
    </row>
    <row r="26" spans="1:8" ht="14.5" x14ac:dyDescent="0.35">
      <c r="A26" s="38" t="s">
        <v>77</v>
      </c>
      <c r="B26" s="35" t="s">
        <v>78</v>
      </c>
      <c r="C26" s="36" t="s">
        <v>31</v>
      </c>
      <c r="D26" s="36" t="s">
        <v>79</v>
      </c>
      <c r="E26" s="35" t="s">
        <v>43</v>
      </c>
      <c r="F26" s="40">
        <v>4541</v>
      </c>
      <c r="G26" s="35"/>
      <c r="H26" s="37" t="str">
        <f>IF(G26="","",ROUND(F26*G26,2))</f>
        <v/>
      </c>
    </row>
    <row r="27" spans="1:8" ht="14.5" x14ac:dyDescent="0.35">
      <c r="A27" s="38" t="s">
        <v>80</v>
      </c>
      <c r="B27" s="35" t="s">
        <v>81</v>
      </c>
      <c r="C27" s="36" t="s">
        <v>31</v>
      </c>
      <c r="D27" s="36" t="s">
        <v>82</v>
      </c>
      <c r="E27" s="35" t="s">
        <v>43</v>
      </c>
      <c r="F27" s="41">
        <v>15536</v>
      </c>
      <c r="G27" s="35"/>
      <c r="H27" s="37" t="str">
        <f t="shared" ref="H27:H31" si="2">IF(G27="","",ROUND(F27*G27,2))</f>
        <v/>
      </c>
    </row>
    <row r="28" spans="1:8" ht="14.5" x14ac:dyDescent="0.35">
      <c r="A28" s="38" t="s">
        <v>83</v>
      </c>
      <c r="B28" s="35" t="s">
        <v>84</v>
      </c>
      <c r="C28" s="36" t="s">
        <v>31</v>
      </c>
      <c r="D28" s="36" t="s">
        <v>85</v>
      </c>
      <c r="E28" s="35" t="s">
        <v>43</v>
      </c>
      <c r="F28" s="41">
        <v>7588</v>
      </c>
      <c r="G28" s="35"/>
      <c r="H28" s="37" t="str">
        <f t="shared" si="2"/>
        <v/>
      </c>
    </row>
    <row r="29" spans="1:8" ht="14.5" x14ac:dyDescent="0.35">
      <c r="A29" s="38" t="s">
        <v>86</v>
      </c>
      <c r="B29" s="35" t="s">
        <v>84</v>
      </c>
      <c r="C29" s="36" t="s">
        <v>31</v>
      </c>
      <c r="D29" s="36" t="s">
        <v>87</v>
      </c>
      <c r="E29" s="35" t="s">
        <v>51</v>
      </c>
      <c r="F29" s="41">
        <v>14946.5</v>
      </c>
      <c r="G29" s="35"/>
      <c r="H29" s="37" t="str">
        <f t="shared" si="2"/>
        <v/>
      </c>
    </row>
    <row r="30" spans="1:8" ht="14.5" x14ac:dyDescent="0.35">
      <c r="A30" s="38" t="s">
        <v>88</v>
      </c>
      <c r="B30" s="35" t="s">
        <v>84</v>
      </c>
      <c r="C30" s="36" t="s">
        <v>31</v>
      </c>
      <c r="D30" s="36" t="s">
        <v>89</v>
      </c>
      <c r="E30" s="35" t="s">
        <v>90</v>
      </c>
      <c r="F30" s="36">
        <v>228.6</v>
      </c>
      <c r="G30" s="35"/>
      <c r="H30" s="37" t="str">
        <f t="shared" si="2"/>
        <v/>
      </c>
    </row>
    <row r="31" spans="1:8" ht="14.5" x14ac:dyDescent="0.35">
      <c r="A31" s="38" t="s">
        <v>91</v>
      </c>
      <c r="B31" s="35" t="s">
        <v>84</v>
      </c>
      <c r="C31" s="36" t="s">
        <v>31</v>
      </c>
      <c r="D31" s="36" t="s">
        <v>92</v>
      </c>
      <c r="E31" s="35" t="s">
        <v>51</v>
      </c>
      <c r="F31" s="36">
        <v>114.3</v>
      </c>
      <c r="G31" s="48"/>
      <c r="H31" s="37" t="str">
        <f t="shared" si="2"/>
        <v/>
      </c>
    </row>
    <row r="32" spans="1:8" ht="18.5" x14ac:dyDescent="0.45">
      <c r="A32" s="26">
        <v>3</v>
      </c>
      <c r="B32" s="27"/>
      <c r="C32" s="28"/>
      <c r="D32" s="28" t="s">
        <v>93</v>
      </c>
      <c r="E32" s="27"/>
      <c r="F32" s="28"/>
      <c r="G32" s="27"/>
      <c r="H32" s="33"/>
    </row>
    <row r="33" spans="1:8" ht="29.15" customHeight="1" x14ac:dyDescent="0.35">
      <c r="A33" s="34" t="s">
        <v>94</v>
      </c>
      <c r="B33" s="35"/>
      <c r="C33" s="36" t="s">
        <v>95</v>
      </c>
      <c r="D33" s="208" t="s">
        <v>96</v>
      </c>
      <c r="E33" s="209"/>
      <c r="F33" s="209"/>
      <c r="G33" s="209"/>
      <c r="H33" s="210"/>
    </row>
    <row r="34" spans="1:8" ht="14.5" x14ac:dyDescent="0.35">
      <c r="A34" s="38" t="s">
        <v>97</v>
      </c>
      <c r="B34" s="35" t="s">
        <v>98</v>
      </c>
      <c r="C34" s="36" t="s">
        <v>31</v>
      </c>
      <c r="D34" s="36" t="s">
        <v>99</v>
      </c>
      <c r="E34" s="35" t="s">
        <v>51</v>
      </c>
      <c r="F34" s="36">
        <v>33</v>
      </c>
      <c r="G34" s="48"/>
      <c r="H34" s="37" t="str">
        <f>IF(G34="","",ROUND(F34*G34,2))</f>
        <v/>
      </c>
    </row>
    <row r="35" spans="1:8" ht="14.5" x14ac:dyDescent="0.35">
      <c r="A35" s="38" t="s">
        <v>100</v>
      </c>
      <c r="B35" s="35" t="s">
        <v>101</v>
      </c>
      <c r="C35" s="36" t="s">
        <v>31</v>
      </c>
      <c r="D35" s="36" t="s">
        <v>102</v>
      </c>
      <c r="E35" s="35" t="s">
        <v>51</v>
      </c>
      <c r="F35" s="36">
        <v>189</v>
      </c>
      <c r="G35" s="48"/>
      <c r="H35" s="37" t="str">
        <f t="shared" ref="H35:H37" si="3">IF(G35="","",ROUND(F35*G35,2))</f>
        <v/>
      </c>
    </row>
    <row r="36" spans="1:8" ht="14.5" x14ac:dyDescent="0.35">
      <c r="A36" s="38" t="s">
        <v>103</v>
      </c>
      <c r="B36" s="35" t="s">
        <v>98</v>
      </c>
      <c r="C36" s="36" t="s">
        <v>31</v>
      </c>
      <c r="D36" s="36" t="s">
        <v>104</v>
      </c>
      <c r="E36" s="35" t="s">
        <v>51</v>
      </c>
      <c r="F36" s="36">
        <v>38</v>
      </c>
      <c r="G36" s="48"/>
      <c r="H36" s="37" t="str">
        <f t="shared" si="3"/>
        <v/>
      </c>
    </row>
    <row r="37" spans="1:8" ht="14.5" x14ac:dyDescent="0.35">
      <c r="A37" s="38" t="s">
        <v>105</v>
      </c>
      <c r="B37" s="35" t="s">
        <v>106</v>
      </c>
      <c r="C37" s="36" t="s">
        <v>31</v>
      </c>
      <c r="D37" s="36" t="s">
        <v>107</v>
      </c>
      <c r="E37" s="35" t="s">
        <v>51</v>
      </c>
      <c r="F37" s="36">
        <v>27</v>
      </c>
      <c r="G37" s="48"/>
      <c r="H37" s="37" t="str">
        <f t="shared" si="3"/>
        <v/>
      </c>
    </row>
    <row r="38" spans="1:8" ht="18.5" x14ac:dyDescent="0.45">
      <c r="A38" s="26">
        <v>4</v>
      </c>
      <c r="B38" s="27"/>
      <c r="C38" s="28"/>
      <c r="D38" s="28" t="s">
        <v>108</v>
      </c>
      <c r="E38" s="27"/>
      <c r="F38" s="28"/>
      <c r="G38" s="27"/>
      <c r="H38" s="33"/>
    </row>
    <row r="39" spans="1:8" ht="29.15" customHeight="1" x14ac:dyDescent="0.35">
      <c r="A39" s="34" t="s">
        <v>109</v>
      </c>
      <c r="B39" s="35"/>
      <c r="C39" s="36" t="s">
        <v>27</v>
      </c>
      <c r="D39" s="208" t="s">
        <v>110</v>
      </c>
      <c r="E39" s="209"/>
      <c r="F39" s="209"/>
      <c r="G39" s="209"/>
      <c r="H39" s="210"/>
    </row>
    <row r="40" spans="1:8" ht="29" x14ac:dyDescent="0.35">
      <c r="A40" s="38" t="s">
        <v>111</v>
      </c>
      <c r="B40" s="35" t="s">
        <v>112</v>
      </c>
      <c r="C40" s="36" t="s">
        <v>31</v>
      </c>
      <c r="D40" s="36" t="s">
        <v>113</v>
      </c>
      <c r="E40" s="35" t="s">
        <v>43</v>
      </c>
      <c r="F40" s="41">
        <v>19840</v>
      </c>
      <c r="G40" s="35"/>
      <c r="H40" s="37" t="str">
        <f>IF(G40="","",ROUND(F40*G40,2))</f>
        <v/>
      </c>
    </row>
    <row r="41" spans="1:8" ht="29.15" customHeight="1" x14ac:dyDescent="0.35">
      <c r="A41" s="34">
        <v>44231</v>
      </c>
      <c r="B41" s="35"/>
      <c r="C41" s="36" t="s">
        <v>114</v>
      </c>
      <c r="D41" s="208" t="s">
        <v>115</v>
      </c>
      <c r="E41" s="209"/>
      <c r="F41" s="209"/>
      <c r="G41" s="209"/>
      <c r="H41" s="210"/>
    </row>
    <row r="42" spans="1:8" ht="29" x14ac:dyDescent="0.35">
      <c r="A42" s="38" t="s">
        <v>116</v>
      </c>
      <c r="B42" s="35" t="s">
        <v>117</v>
      </c>
      <c r="C42" s="36" t="s">
        <v>31</v>
      </c>
      <c r="D42" s="36" t="s">
        <v>118</v>
      </c>
      <c r="E42" s="35" t="s">
        <v>43</v>
      </c>
      <c r="F42" s="41">
        <v>10694</v>
      </c>
      <c r="G42" s="35"/>
      <c r="H42" s="37" t="str">
        <f>IF(G42="","",ROUND(F42*G42,2))</f>
        <v/>
      </c>
    </row>
    <row r="43" spans="1:8" ht="43.5" customHeight="1" x14ac:dyDescent="0.35">
      <c r="A43" s="34">
        <v>44259</v>
      </c>
      <c r="B43" s="35"/>
      <c r="C43" s="36" t="s">
        <v>114</v>
      </c>
      <c r="D43" s="208" t="s">
        <v>119</v>
      </c>
      <c r="E43" s="209"/>
      <c r="F43" s="209"/>
      <c r="G43" s="209"/>
      <c r="H43" s="210"/>
    </row>
    <row r="44" spans="1:8" ht="29" x14ac:dyDescent="0.35">
      <c r="A44" s="38" t="s">
        <v>120</v>
      </c>
      <c r="B44" s="35" t="s">
        <v>121</v>
      </c>
      <c r="C44" s="36" t="s">
        <v>31</v>
      </c>
      <c r="D44" s="36" t="s">
        <v>122</v>
      </c>
      <c r="E44" s="35" t="s">
        <v>43</v>
      </c>
      <c r="F44" s="36">
        <v>101</v>
      </c>
      <c r="G44" s="35"/>
      <c r="H44" s="37" t="str">
        <f>IF(G44="","",ROUND(F44*G44,2))</f>
        <v/>
      </c>
    </row>
    <row r="45" spans="1:8" ht="43.5" customHeight="1" x14ac:dyDescent="0.35">
      <c r="A45" s="34">
        <v>44290</v>
      </c>
      <c r="B45" s="35"/>
      <c r="C45" s="36" t="s">
        <v>114</v>
      </c>
      <c r="D45" s="208" t="s">
        <v>123</v>
      </c>
      <c r="E45" s="209"/>
      <c r="F45" s="209"/>
      <c r="G45" s="209"/>
      <c r="H45" s="210"/>
    </row>
    <row r="46" spans="1:8" ht="29" x14ac:dyDescent="0.35">
      <c r="A46" s="38" t="s">
        <v>124</v>
      </c>
      <c r="B46" s="35" t="s">
        <v>125</v>
      </c>
      <c r="C46" s="36" t="s">
        <v>31</v>
      </c>
      <c r="D46" s="36" t="s">
        <v>126</v>
      </c>
      <c r="E46" s="35" t="s">
        <v>43</v>
      </c>
      <c r="F46" s="41">
        <v>50447</v>
      </c>
      <c r="G46" s="35"/>
      <c r="H46" s="37" t="str">
        <f>IF(G46="","",ROUND(F46*G46,2))</f>
        <v/>
      </c>
    </row>
    <row r="47" spans="1:8" ht="14.5" x14ac:dyDescent="0.35">
      <c r="A47" s="38" t="s">
        <v>127</v>
      </c>
      <c r="B47" s="35" t="s">
        <v>128</v>
      </c>
      <c r="C47" s="36" t="s">
        <v>31</v>
      </c>
      <c r="D47" s="36" t="s">
        <v>129</v>
      </c>
      <c r="E47" s="35" t="s">
        <v>43</v>
      </c>
      <c r="F47" s="41">
        <v>50447</v>
      </c>
      <c r="G47" s="35"/>
      <c r="H47" s="37" t="str">
        <f>IF(G47="","",ROUND(F47*G47,2))</f>
        <v/>
      </c>
    </row>
    <row r="48" spans="1:8" ht="43.5" customHeight="1" x14ac:dyDescent="0.35">
      <c r="A48" s="34">
        <v>44320</v>
      </c>
      <c r="B48" s="35"/>
      <c r="C48" s="36" t="s">
        <v>114</v>
      </c>
      <c r="D48" s="208" t="s">
        <v>130</v>
      </c>
      <c r="E48" s="209"/>
      <c r="F48" s="209"/>
      <c r="G48" s="209"/>
      <c r="H48" s="210"/>
    </row>
    <row r="49" spans="1:8" ht="29" x14ac:dyDescent="0.35">
      <c r="A49" s="38" t="s">
        <v>131</v>
      </c>
      <c r="B49" s="35" t="s">
        <v>132</v>
      </c>
      <c r="C49" s="36" t="s">
        <v>31</v>
      </c>
      <c r="D49" s="36" t="s">
        <v>133</v>
      </c>
      <c r="E49" s="35" t="s">
        <v>43</v>
      </c>
      <c r="F49" s="36">
        <v>176</v>
      </c>
      <c r="G49" s="35"/>
      <c r="H49" s="37" t="str">
        <f>IF(G49="","",ROUND(F49*G49,2))</f>
        <v/>
      </c>
    </row>
    <row r="50" spans="1:8" ht="29" x14ac:dyDescent="0.35">
      <c r="A50" s="38" t="s">
        <v>134</v>
      </c>
      <c r="B50" s="35" t="s">
        <v>135</v>
      </c>
      <c r="C50" s="36" t="s">
        <v>31</v>
      </c>
      <c r="D50" s="36" t="s">
        <v>136</v>
      </c>
      <c r="E50" s="35" t="s">
        <v>43</v>
      </c>
      <c r="F50" s="41">
        <v>19417</v>
      </c>
      <c r="G50" s="35"/>
      <c r="H50" s="37" t="str">
        <f>IF(G50="","",ROUND(F50*G50,2))</f>
        <v/>
      </c>
    </row>
    <row r="51" spans="1:8" ht="43.5" customHeight="1" x14ac:dyDescent="0.35">
      <c r="A51" s="34">
        <v>44351</v>
      </c>
      <c r="B51" s="35"/>
      <c r="C51" s="36" t="s">
        <v>114</v>
      </c>
      <c r="D51" s="208" t="s">
        <v>137</v>
      </c>
      <c r="E51" s="209"/>
      <c r="F51" s="209"/>
      <c r="G51" s="209"/>
      <c r="H51" s="210"/>
    </row>
    <row r="52" spans="1:8" ht="29" x14ac:dyDescent="0.35">
      <c r="A52" s="38" t="s">
        <v>138</v>
      </c>
      <c r="B52" s="35" t="s">
        <v>139</v>
      </c>
      <c r="C52" s="36" t="s">
        <v>31</v>
      </c>
      <c r="D52" s="36" t="s">
        <v>140</v>
      </c>
      <c r="E52" s="35" t="s">
        <v>43</v>
      </c>
      <c r="F52" s="40">
        <v>10365</v>
      </c>
      <c r="G52" s="35"/>
      <c r="H52" s="37" t="str">
        <f>IF(G52="","",ROUND(F52*G52,2))</f>
        <v/>
      </c>
    </row>
    <row r="53" spans="1:8" ht="29" x14ac:dyDescent="0.35">
      <c r="A53" s="38" t="s">
        <v>141</v>
      </c>
      <c r="B53" s="35" t="s">
        <v>142</v>
      </c>
      <c r="C53" s="36" t="s">
        <v>31</v>
      </c>
      <c r="D53" s="36" t="s">
        <v>143</v>
      </c>
      <c r="E53" s="35" t="s">
        <v>43</v>
      </c>
      <c r="F53" s="40">
        <v>2419</v>
      </c>
      <c r="G53" s="35"/>
      <c r="H53" s="37" t="str">
        <f t="shared" ref="H53:H55" si="4">IF(G53="","",ROUND(F53*G53,2))</f>
        <v/>
      </c>
    </row>
    <row r="54" spans="1:8" ht="29" x14ac:dyDescent="0.35">
      <c r="A54" s="38" t="s">
        <v>144</v>
      </c>
      <c r="B54" s="35" t="s">
        <v>145</v>
      </c>
      <c r="C54" s="36" t="s">
        <v>31</v>
      </c>
      <c r="D54" s="36" t="s">
        <v>146</v>
      </c>
      <c r="E54" s="35" t="s">
        <v>43</v>
      </c>
      <c r="F54" s="36">
        <v>92</v>
      </c>
      <c r="G54" s="35"/>
      <c r="H54" s="37" t="str">
        <f t="shared" si="4"/>
        <v/>
      </c>
    </row>
    <row r="55" spans="1:8" ht="29" x14ac:dyDescent="0.35">
      <c r="A55" s="38" t="s">
        <v>147</v>
      </c>
      <c r="B55" s="35" t="s">
        <v>148</v>
      </c>
      <c r="C55" s="36" t="s">
        <v>31</v>
      </c>
      <c r="D55" s="36" t="s">
        <v>149</v>
      </c>
      <c r="E55" s="35" t="s">
        <v>43</v>
      </c>
      <c r="F55" s="36">
        <v>139</v>
      </c>
      <c r="G55" s="35"/>
      <c r="H55" s="37" t="str">
        <f t="shared" si="4"/>
        <v/>
      </c>
    </row>
    <row r="56" spans="1:8" ht="43.5" customHeight="1" x14ac:dyDescent="0.35">
      <c r="A56" s="34">
        <v>44381</v>
      </c>
      <c r="B56" s="35"/>
      <c r="C56" s="36" t="s">
        <v>114</v>
      </c>
      <c r="D56" s="208" t="s">
        <v>150</v>
      </c>
      <c r="E56" s="209"/>
      <c r="F56" s="209"/>
      <c r="G56" s="209"/>
      <c r="H56" s="210"/>
    </row>
    <row r="57" spans="1:8" ht="14.5" x14ac:dyDescent="0.35">
      <c r="A57" s="38" t="s">
        <v>151</v>
      </c>
      <c r="B57" s="35" t="s">
        <v>152</v>
      </c>
      <c r="C57" s="36" t="s">
        <v>31</v>
      </c>
      <c r="D57" s="36" t="s">
        <v>153</v>
      </c>
      <c r="E57" s="35" t="s">
        <v>43</v>
      </c>
      <c r="F57" s="41">
        <v>12419</v>
      </c>
      <c r="G57" s="35"/>
      <c r="H57" s="37" t="str">
        <f>IF(G57="","",ROUND(F57*G57,2))</f>
        <v/>
      </c>
    </row>
    <row r="58" spans="1:8" ht="14.5" x14ac:dyDescent="0.35">
      <c r="A58" s="38" t="s">
        <v>154</v>
      </c>
      <c r="B58" s="35" t="s">
        <v>155</v>
      </c>
      <c r="C58" s="36" t="s">
        <v>31</v>
      </c>
      <c r="D58" s="36" t="s">
        <v>156</v>
      </c>
      <c r="E58" s="35" t="s">
        <v>43</v>
      </c>
      <c r="F58" s="36">
        <v>92</v>
      </c>
      <c r="G58" s="35"/>
      <c r="H58" s="37" t="str">
        <f>IF(G58="","",ROUND(F58*G58,2))</f>
        <v/>
      </c>
    </row>
    <row r="59" spans="1:8" ht="18.5" x14ac:dyDescent="0.45">
      <c r="A59" s="26">
        <v>5</v>
      </c>
      <c r="B59" s="27"/>
      <c r="C59" s="28"/>
      <c r="D59" s="28" t="s">
        <v>157</v>
      </c>
      <c r="E59" s="27"/>
      <c r="F59" s="28"/>
      <c r="G59" s="27"/>
      <c r="H59" s="33"/>
    </row>
    <row r="60" spans="1:8" ht="29.15" customHeight="1" x14ac:dyDescent="0.35">
      <c r="A60" s="34" t="s">
        <v>158</v>
      </c>
      <c r="B60" s="35"/>
      <c r="C60" s="36" t="s">
        <v>114</v>
      </c>
      <c r="D60" s="208" t="s">
        <v>159</v>
      </c>
      <c r="E60" s="209"/>
      <c r="F60" s="209"/>
      <c r="G60" s="209"/>
      <c r="H60" s="210"/>
    </row>
    <row r="61" spans="1:8" ht="29" x14ac:dyDescent="0.35">
      <c r="A61" s="38" t="s">
        <v>160</v>
      </c>
      <c r="B61" s="35" t="s">
        <v>161</v>
      </c>
      <c r="C61" s="36" t="s">
        <v>31</v>
      </c>
      <c r="D61" s="36" t="s">
        <v>162</v>
      </c>
      <c r="E61" s="35" t="s">
        <v>43</v>
      </c>
      <c r="F61" s="36">
        <v>139</v>
      </c>
      <c r="G61" s="35"/>
      <c r="H61" s="37" t="str">
        <f>IF(G61="","",ROUND(F61*G61,2))</f>
        <v/>
      </c>
    </row>
    <row r="62" spans="1:8" ht="43.5" customHeight="1" x14ac:dyDescent="0.35">
      <c r="A62" s="34">
        <v>44232</v>
      </c>
      <c r="B62" s="35"/>
      <c r="C62" s="36" t="s">
        <v>114</v>
      </c>
      <c r="D62" s="208" t="s">
        <v>163</v>
      </c>
      <c r="E62" s="209"/>
      <c r="F62" s="209"/>
      <c r="G62" s="209"/>
      <c r="H62" s="210"/>
    </row>
    <row r="63" spans="1:8" ht="14.5" x14ac:dyDescent="0.35">
      <c r="A63" s="38" t="s">
        <v>164</v>
      </c>
      <c r="B63" s="35" t="s">
        <v>165</v>
      </c>
      <c r="C63" s="36" t="s">
        <v>31</v>
      </c>
      <c r="D63" s="36" t="s">
        <v>166</v>
      </c>
      <c r="E63" s="35" t="s">
        <v>43</v>
      </c>
      <c r="F63" s="41">
        <v>6642</v>
      </c>
      <c r="G63" s="35"/>
      <c r="H63" s="37" t="str">
        <f>IF(G63="","",ROUND(F63*G63,2))</f>
        <v/>
      </c>
    </row>
    <row r="64" spans="1:8" ht="29" x14ac:dyDescent="0.35">
      <c r="A64" s="38" t="s">
        <v>167</v>
      </c>
      <c r="B64" s="35" t="s">
        <v>168</v>
      </c>
      <c r="C64" s="36" t="s">
        <v>31</v>
      </c>
      <c r="D64" s="36" t="s">
        <v>169</v>
      </c>
      <c r="E64" s="35" t="s">
        <v>43</v>
      </c>
      <c r="F64" s="41">
        <v>12296</v>
      </c>
      <c r="G64" s="35"/>
      <c r="H64" s="37" t="str">
        <f t="shared" ref="H64:H66" si="5">IF(G64="","",ROUND(F64*G64,2))</f>
        <v/>
      </c>
    </row>
    <row r="65" spans="1:8" ht="29" x14ac:dyDescent="0.35">
      <c r="A65" s="38" t="s">
        <v>170</v>
      </c>
      <c r="B65" s="35" t="s">
        <v>171</v>
      </c>
      <c r="C65" s="36" t="s">
        <v>31</v>
      </c>
      <c r="D65" s="36" t="s">
        <v>172</v>
      </c>
      <c r="E65" s="35" t="s">
        <v>43</v>
      </c>
      <c r="F65" s="36">
        <v>92</v>
      </c>
      <c r="G65" s="35"/>
      <c r="H65" s="37" t="str">
        <f t="shared" si="5"/>
        <v/>
      </c>
    </row>
    <row r="66" spans="1:8" ht="14.5" x14ac:dyDescent="0.35">
      <c r="A66" s="38" t="s">
        <v>173</v>
      </c>
      <c r="B66" s="35" t="s">
        <v>174</v>
      </c>
      <c r="C66" s="36" t="s">
        <v>31</v>
      </c>
      <c r="D66" s="36" t="s">
        <v>175</v>
      </c>
      <c r="E66" s="35" t="s">
        <v>43</v>
      </c>
      <c r="F66" s="41">
        <v>6642</v>
      </c>
      <c r="G66" s="35"/>
      <c r="H66" s="37" t="str">
        <f t="shared" si="5"/>
        <v/>
      </c>
    </row>
    <row r="67" spans="1:8" ht="43.5" customHeight="1" x14ac:dyDescent="0.35">
      <c r="A67" s="34">
        <v>44260</v>
      </c>
      <c r="B67" s="35"/>
      <c r="C67" s="36" t="s">
        <v>114</v>
      </c>
      <c r="D67" s="208" t="s">
        <v>176</v>
      </c>
      <c r="E67" s="209"/>
      <c r="F67" s="209"/>
      <c r="G67" s="209"/>
      <c r="H67" s="210"/>
    </row>
    <row r="68" spans="1:8" ht="43.5" x14ac:dyDescent="0.35">
      <c r="A68" s="38" t="s">
        <v>177</v>
      </c>
      <c r="B68" s="35" t="s">
        <v>178</v>
      </c>
      <c r="C68" s="36" t="s">
        <v>31</v>
      </c>
      <c r="D68" s="36" t="s">
        <v>179</v>
      </c>
      <c r="E68" s="35" t="s">
        <v>43</v>
      </c>
      <c r="F68" s="40">
        <v>1313</v>
      </c>
      <c r="G68" s="35"/>
      <c r="H68" s="37" t="str">
        <f>IF(G68="","",ROUND(F68*G68,2))</f>
        <v/>
      </c>
    </row>
    <row r="69" spans="1:8" ht="43.5" customHeight="1" x14ac:dyDescent="0.35">
      <c r="A69" s="34">
        <v>44291</v>
      </c>
      <c r="B69" s="35"/>
      <c r="C69" s="36" t="s">
        <v>114</v>
      </c>
      <c r="D69" s="208" t="s">
        <v>514</v>
      </c>
      <c r="E69" s="209"/>
      <c r="F69" s="209"/>
      <c r="G69" s="209"/>
      <c r="H69" s="210"/>
    </row>
    <row r="70" spans="1:8" ht="14.5" x14ac:dyDescent="0.35">
      <c r="A70" s="38" t="s">
        <v>181</v>
      </c>
      <c r="B70" s="35" t="s">
        <v>182</v>
      </c>
      <c r="C70" s="36" t="s">
        <v>31</v>
      </c>
      <c r="D70" s="36" t="s">
        <v>183</v>
      </c>
      <c r="E70" s="35" t="s">
        <v>43</v>
      </c>
      <c r="F70" s="41">
        <v>12266</v>
      </c>
      <c r="G70" s="35"/>
      <c r="H70" s="37" t="str">
        <f>IF(G70="","",ROUND(F70*G70,2))</f>
        <v/>
      </c>
    </row>
    <row r="71" spans="1:8" ht="18.5" x14ac:dyDescent="0.45">
      <c r="A71" s="26">
        <v>6</v>
      </c>
      <c r="B71" s="27"/>
      <c r="C71" s="28"/>
      <c r="D71" s="28" t="s">
        <v>184</v>
      </c>
      <c r="E71" s="27"/>
      <c r="F71" s="28"/>
      <c r="G71" s="27"/>
      <c r="H71" s="33"/>
    </row>
    <row r="72" spans="1:8" ht="29.15" customHeight="1" x14ac:dyDescent="0.35">
      <c r="A72" s="34" t="s">
        <v>185</v>
      </c>
      <c r="B72" s="35"/>
      <c r="C72" s="36" t="s">
        <v>38</v>
      </c>
      <c r="D72" s="208" t="s">
        <v>186</v>
      </c>
      <c r="E72" s="209"/>
      <c r="F72" s="209"/>
      <c r="G72" s="209"/>
      <c r="H72" s="210"/>
    </row>
    <row r="73" spans="1:8" ht="14.5" x14ac:dyDescent="0.35">
      <c r="A73" s="38" t="s">
        <v>187</v>
      </c>
      <c r="B73" s="35" t="s">
        <v>188</v>
      </c>
      <c r="C73" s="36" t="s">
        <v>31</v>
      </c>
      <c r="D73" s="36" t="s">
        <v>189</v>
      </c>
      <c r="E73" s="35" t="s">
        <v>43</v>
      </c>
      <c r="F73" s="40">
        <v>46261</v>
      </c>
      <c r="G73" s="35"/>
      <c r="H73" s="37" t="str">
        <f>IF(G73="","",ROUND(F73*G73,2))</f>
        <v/>
      </c>
    </row>
    <row r="74" spans="1:8" ht="29" x14ac:dyDescent="0.35">
      <c r="A74" s="38" t="s">
        <v>190</v>
      </c>
      <c r="B74" s="35" t="s">
        <v>191</v>
      </c>
      <c r="C74" s="36" t="s">
        <v>31</v>
      </c>
      <c r="D74" s="36" t="s">
        <v>192</v>
      </c>
      <c r="E74" s="35" t="s">
        <v>43</v>
      </c>
      <c r="F74" s="36">
        <v>996</v>
      </c>
      <c r="G74" s="35"/>
      <c r="H74" s="37" t="str">
        <f>IF(G74="","",ROUND(F74*G74,2))</f>
        <v/>
      </c>
    </row>
    <row r="75" spans="1:8" ht="14.5" x14ac:dyDescent="0.35">
      <c r="A75" s="272" t="s">
        <v>530</v>
      </c>
      <c r="B75" s="273" t="s">
        <v>531</v>
      </c>
      <c r="C75" s="274" t="s">
        <v>532</v>
      </c>
      <c r="D75" s="275" t="s">
        <v>533</v>
      </c>
      <c r="E75" s="273" t="s">
        <v>43</v>
      </c>
      <c r="F75" s="274">
        <v>14736</v>
      </c>
      <c r="G75" s="35"/>
      <c r="H75" s="37" t="str">
        <f>IF(G75="","",ROUND(F75*G75,2))</f>
        <v/>
      </c>
    </row>
    <row r="76" spans="1:8" ht="29.15" customHeight="1" x14ac:dyDescent="0.35">
      <c r="A76" s="34">
        <v>44233</v>
      </c>
      <c r="B76" s="35"/>
      <c r="C76" s="36" t="s">
        <v>95</v>
      </c>
      <c r="D76" s="208" t="s">
        <v>193</v>
      </c>
      <c r="E76" s="209"/>
      <c r="F76" s="209"/>
      <c r="G76" s="209"/>
      <c r="H76" s="210"/>
    </row>
    <row r="77" spans="1:8" ht="14.5" x14ac:dyDescent="0.35">
      <c r="A77" s="38" t="s">
        <v>194</v>
      </c>
      <c r="B77" s="35" t="s">
        <v>195</v>
      </c>
      <c r="C77" s="36" t="s">
        <v>31</v>
      </c>
      <c r="D77" s="36" t="s">
        <v>196</v>
      </c>
      <c r="E77" s="35" t="s">
        <v>51</v>
      </c>
      <c r="F77" s="36">
        <v>81</v>
      </c>
      <c r="G77" s="35"/>
      <c r="H77" s="37" t="str">
        <f>IF(G77="","",ROUND(F77*G77,2))</f>
        <v/>
      </c>
    </row>
    <row r="78" spans="1:8" ht="14.5" x14ac:dyDescent="0.35">
      <c r="A78" s="38" t="s">
        <v>197</v>
      </c>
      <c r="B78" s="35" t="s">
        <v>198</v>
      </c>
      <c r="C78" s="36" t="s">
        <v>31</v>
      </c>
      <c r="D78" s="36" t="s">
        <v>199</v>
      </c>
      <c r="E78" s="35" t="s">
        <v>51</v>
      </c>
      <c r="F78" s="36">
        <v>59</v>
      </c>
      <c r="G78" s="35"/>
      <c r="H78" s="37" t="str">
        <f>IF(G78="","",ROUND(F78*G78,2))</f>
        <v/>
      </c>
    </row>
    <row r="79" spans="1:8" ht="29.15" customHeight="1" x14ac:dyDescent="0.35">
      <c r="A79" s="34">
        <v>44261</v>
      </c>
      <c r="B79" s="35"/>
      <c r="C79" s="36" t="s">
        <v>114</v>
      </c>
      <c r="D79" s="208" t="s">
        <v>200</v>
      </c>
      <c r="E79" s="209"/>
      <c r="F79" s="209"/>
      <c r="G79" s="209"/>
      <c r="H79" s="210"/>
    </row>
    <row r="80" spans="1:8" ht="14.5" x14ac:dyDescent="0.35">
      <c r="A80" s="38" t="s">
        <v>201</v>
      </c>
      <c r="B80" s="35" t="s">
        <v>202</v>
      </c>
      <c r="C80" s="36" t="s">
        <v>31</v>
      </c>
      <c r="D80" s="36" t="s">
        <v>203</v>
      </c>
      <c r="E80" s="35" t="s">
        <v>43</v>
      </c>
      <c r="F80" s="40">
        <v>5467</v>
      </c>
      <c r="G80" s="35"/>
      <c r="H80" s="37" t="str">
        <f>IF(G80="","",ROUND(F80*G80,2))</f>
        <v/>
      </c>
    </row>
    <row r="81" spans="1:8" ht="18.5" x14ac:dyDescent="0.45">
      <c r="A81" s="26">
        <v>7</v>
      </c>
      <c r="B81" s="27"/>
      <c r="C81" s="28"/>
      <c r="D81" s="28" t="s">
        <v>204</v>
      </c>
      <c r="E81" s="27"/>
      <c r="F81" s="28"/>
      <c r="G81" s="27"/>
      <c r="H81" s="33"/>
    </row>
    <row r="82" spans="1:8" ht="43.5" customHeight="1" x14ac:dyDescent="0.35">
      <c r="A82" s="34" t="s">
        <v>205</v>
      </c>
      <c r="B82" s="35"/>
      <c r="C82" s="36" t="s">
        <v>114</v>
      </c>
      <c r="D82" s="208" t="s">
        <v>206</v>
      </c>
      <c r="E82" s="209"/>
      <c r="F82" s="209"/>
      <c r="G82" s="209"/>
      <c r="H82" s="210"/>
    </row>
    <row r="83" spans="1:8" ht="14.5" x14ac:dyDescent="0.35">
      <c r="A83" s="38" t="s">
        <v>207</v>
      </c>
      <c r="B83" s="35" t="s">
        <v>208</v>
      </c>
      <c r="C83" s="36" t="s">
        <v>31</v>
      </c>
      <c r="D83" s="36" t="s">
        <v>209</v>
      </c>
      <c r="E83" s="35" t="s">
        <v>51</v>
      </c>
      <c r="F83" s="36">
        <v>154</v>
      </c>
      <c r="G83" s="35"/>
      <c r="H83" s="37" t="str">
        <f>IF(G83="","",ROUND(F83*G83,2))</f>
        <v/>
      </c>
    </row>
    <row r="84" spans="1:8" ht="14.5" x14ac:dyDescent="0.35">
      <c r="A84" s="38" t="s">
        <v>210</v>
      </c>
      <c r="B84" s="35" t="s">
        <v>211</v>
      </c>
      <c r="C84" s="36" t="s">
        <v>31</v>
      </c>
      <c r="D84" s="36" t="s">
        <v>212</v>
      </c>
      <c r="E84" s="35" t="s">
        <v>51</v>
      </c>
      <c r="F84" s="36">
        <v>216</v>
      </c>
      <c r="G84" s="35"/>
      <c r="H84" s="37" t="str">
        <f t="shared" ref="H84:H85" si="6">IF(G84="","",ROUND(F84*G84,2))</f>
        <v/>
      </c>
    </row>
    <row r="85" spans="1:8" ht="14.5" x14ac:dyDescent="0.35">
      <c r="A85" s="38" t="s">
        <v>213</v>
      </c>
      <c r="B85" s="35" t="s">
        <v>214</v>
      </c>
      <c r="C85" s="36" t="s">
        <v>31</v>
      </c>
      <c r="D85" s="36" t="s">
        <v>215</v>
      </c>
      <c r="E85" s="35" t="s">
        <v>51</v>
      </c>
      <c r="F85" s="36">
        <v>124</v>
      </c>
      <c r="G85" s="35"/>
      <c r="H85" s="37" t="str">
        <f t="shared" si="6"/>
        <v/>
      </c>
    </row>
    <row r="86" spans="1:8" ht="43.5" customHeight="1" x14ac:dyDescent="0.35">
      <c r="A86" s="34">
        <v>44234</v>
      </c>
      <c r="B86" s="35"/>
      <c r="C86" s="36" t="s">
        <v>114</v>
      </c>
      <c r="D86" s="208" t="s">
        <v>216</v>
      </c>
      <c r="E86" s="209"/>
      <c r="F86" s="209"/>
      <c r="G86" s="209"/>
      <c r="H86" s="210"/>
    </row>
    <row r="87" spans="1:8" ht="29" x14ac:dyDescent="0.35">
      <c r="A87" s="38" t="s">
        <v>217</v>
      </c>
      <c r="B87" s="35" t="s">
        <v>218</v>
      </c>
      <c r="C87" s="36" t="s">
        <v>31</v>
      </c>
      <c r="D87" s="36" t="s">
        <v>219</v>
      </c>
      <c r="E87" s="35" t="s">
        <v>43</v>
      </c>
      <c r="F87" s="36">
        <v>75</v>
      </c>
      <c r="G87" s="35"/>
      <c r="H87" s="37" t="str">
        <f>IF(G87="","",ROUND(F87*G87,2))</f>
        <v/>
      </c>
    </row>
    <row r="88" spans="1:8" ht="29.15" customHeight="1" x14ac:dyDescent="0.35">
      <c r="A88" s="34">
        <v>44262</v>
      </c>
      <c r="B88" s="35"/>
      <c r="C88" s="36" t="s">
        <v>114</v>
      </c>
      <c r="D88" s="208" t="s">
        <v>220</v>
      </c>
      <c r="E88" s="209"/>
      <c r="F88" s="209"/>
      <c r="G88" s="209"/>
      <c r="H88" s="210"/>
    </row>
    <row r="89" spans="1:8" ht="29" x14ac:dyDescent="0.35">
      <c r="A89" s="38" t="s">
        <v>221</v>
      </c>
      <c r="B89" s="35" t="s">
        <v>222</v>
      </c>
      <c r="C89" s="36" t="s">
        <v>31</v>
      </c>
      <c r="D89" s="36" t="s">
        <v>223</v>
      </c>
      <c r="E89" s="35" t="s">
        <v>51</v>
      </c>
      <c r="F89" s="36">
        <v>38</v>
      </c>
      <c r="G89" s="35"/>
      <c r="H89" s="37" t="str">
        <f>IF(G89="","",ROUND(F89*G89,2))</f>
        <v/>
      </c>
    </row>
    <row r="90" spans="1:8" ht="37" customHeight="1" x14ac:dyDescent="0.35">
      <c r="A90" s="34">
        <v>44293</v>
      </c>
      <c r="B90" s="35"/>
      <c r="C90" s="36" t="s">
        <v>114</v>
      </c>
      <c r="D90" s="208" t="s">
        <v>224</v>
      </c>
      <c r="E90" s="209"/>
      <c r="F90" s="209"/>
      <c r="G90" s="209"/>
      <c r="H90" s="210"/>
    </row>
    <row r="91" spans="1:8" ht="29" x14ac:dyDescent="0.35">
      <c r="A91" s="38" t="s">
        <v>225</v>
      </c>
      <c r="B91" s="35" t="s">
        <v>226</v>
      </c>
      <c r="C91" s="36" t="s">
        <v>31</v>
      </c>
      <c r="D91" s="36" t="s">
        <v>227</v>
      </c>
      <c r="E91" s="35" t="s">
        <v>51</v>
      </c>
      <c r="F91" s="40">
        <v>1206</v>
      </c>
      <c r="G91" s="35"/>
      <c r="H91" s="37" t="str">
        <f>IF(G91="","",ROUND(F91*G91,2))</f>
        <v/>
      </c>
    </row>
    <row r="92" spans="1:8" ht="29.5" thickBot="1" x14ac:dyDescent="0.4">
      <c r="A92" s="44" t="s">
        <v>228</v>
      </c>
      <c r="B92" s="45" t="s">
        <v>226</v>
      </c>
      <c r="C92" s="46" t="s">
        <v>31</v>
      </c>
      <c r="D92" s="46" t="s">
        <v>229</v>
      </c>
      <c r="E92" s="45" t="s">
        <v>51</v>
      </c>
      <c r="F92" s="46">
        <v>332</v>
      </c>
      <c r="G92" s="45"/>
      <c r="H92" s="37" t="str">
        <f>IF(G92="","",ROUND(F92*G92,2))</f>
        <v/>
      </c>
    </row>
    <row r="93" spans="1:8" ht="33" customHeight="1" thickTop="1" x14ac:dyDescent="0.45">
      <c r="A93" s="211" t="s">
        <v>237</v>
      </c>
      <c r="B93" s="212"/>
      <c r="C93" s="212"/>
      <c r="D93" s="212"/>
      <c r="E93" s="212"/>
      <c r="F93" s="212"/>
      <c r="G93" s="213"/>
      <c r="H93" s="153">
        <f>SUM(H8:H9,H11,H13:H16,H19:H20,H22:H24,H26:H31,H34:H37,H40,H42,H44,H46:H47,H49:H50,H52:H55,H57:H58,H61,H63:H66,H68,H70,H73:H75,H77:H78,H80,H83:H85,H87,H89,H91:H92)</f>
        <v>0</v>
      </c>
    </row>
    <row r="95" spans="1:8" ht="14.15" customHeight="1" x14ac:dyDescent="0.35">
      <c r="H95" s="47"/>
    </row>
  </sheetData>
  <mergeCells count="29">
    <mergeCell ref="D21:H21"/>
    <mergeCell ref="D76:H76"/>
    <mergeCell ref="D33:H33"/>
    <mergeCell ref="D39:H39"/>
    <mergeCell ref="D41:H41"/>
    <mergeCell ref="D43:H43"/>
    <mergeCell ref="D45:H45"/>
    <mergeCell ref="D48:H48"/>
    <mergeCell ref="D51:H51"/>
    <mergeCell ref="D56:H56"/>
    <mergeCell ref="D60:H60"/>
    <mergeCell ref="D62:H62"/>
    <mergeCell ref="D69:H69"/>
    <mergeCell ref="A2:H2"/>
    <mergeCell ref="A3:H3"/>
    <mergeCell ref="A4:H4"/>
    <mergeCell ref="D25:H25"/>
    <mergeCell ref="A93:G93"/>
    <mergeCell ref="D90:H90"/>
    <mergeCell ref="D86:H86"/>
    <mergeCell ref="D82:H82"/>
    <mergeCell ref="D72:H72"/>
    <mergeCell ref="D67:H67"/>
    <mergeCell ref="D88:H88"/>
    <mergeCell ref="D79:H79"/>
    <mergeCell ref="D7:H7"/>
    <mergeCell ref="D10:H10"/>
    <mergeCell ref="D12:H12"/>
    <mergeCell ref="D18:H18"/>
  </mergeCells>
  <pageMargins left="0.7" right="0.7" top="0.75" bottom="0.75" header="0.3" footer="0.3"/>
  <pageSetup paperSize="9" scale="5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4A06CD-0088-4FD0-A3CB-7345C671C161}">
  <sheetPr>
    <pageSetUpPr fitToPage="1"/>
  </sheetPr>
  <dimension ref="A1:H29"/>
  <sheetViews>
    <sheetView zoomScale="85" zoomScaleNormal="85" workbookViewId="0">
      <pane ySplit="5" topLeftCell="A18" activePane="bottomLeft" state="frozen"/>
      <selection pane="bottomLeft" activeCell="H17" sqref="H17"/>
    </sheetView>
  </sheetViews>
  <sheetFormatPr defaultColWidth="8.7265625" defaultRowHeight="14.5" x14ac:dyDescent="0.35"/>
  <cols>
    <col min="1" max="1" width="8.81640625" style="42" customWidth="1"/>
    <col min="2" max="2" width="14" style="42" customWidth="1"/>
    <col min="3" max="3" width="11.54296875" style="42" customWidth="1"/>
    <col min="4" max="4" width="66.81640625" style="42" customWidth="1"/>
    <col min="5" max="5" width="9.54296875" style="42" customWidth="1"/>
    <col min="6" max="6" width="11.26953125" style="42" customWidth="1"/>
    <col min="7" max="7" width="11.54296875" style="42" customWidth="1"/>
    <col min="8" max="8" width="17.1796875" style="42" customWidth="1"/>
    <col min="9" max="16384" width="8.7265625" style="42"/>
  </cols>
  <sheetData>
    <row r="1" spans="1:8" ht="15" thickBot="1" x14ac:dyDescent="0.4">
      <c r="A1" s="60"/>
      <c r="B1" s="61"/>
      <c r="C1" s="61"/>
      <c r="D1" s="61"/>
      <c r="E1" s="61"/>
      <c r="F1" s="61"/>
      <c r="G1" s="61"/>
      <c r="H1" s="62"/>
    </row>
    <row r="2" spans="1:8" ht="15" thickBot="1" x14ac:dyDescent="0.4">
      <c r="A2" s="214" t="s">
        <v>513</v>
      </c>
      <c r="B2" s="215"/>
      <c r="C2" s="215"/>
      <c r="D2" s="215"/>
      <c r="E2" s="215"/>
      <c r="F2" s="215"/>
      <c r="G2" s="215"/>
      <c r="H2" s="216"/>
    </row>
    <row r="3" spans="1:8" ht="15" thickBot="1" x14ac:dyDescent="0.4">
      <c r="A3" s="205" t="s">
        <v>236</v>
      </c>
      <c r="B3" s="206"/>
      <c r="C3" s="206"/>
      <c r="D3" s="206"/>
      <c r="E3" s="206"/>
      <c r="F3" s="206"/>
      <c r="G3" s="206"/>
      <c r="H3" s="207"/>
    </row>
    <row r="4" spans="1:8" ht="15" thickBot="1" x14ac:dyDescent="0.4">
      <c r="A4" s="205" t="s">
        <v>235</v>
      </c>
      <c r="B4" s="206"/>
      <c r="C4" s="206"/>
      <c r="D4" s="206"/>
      <c r="E4" s="206"/>
      <c r="F4" s="206"/>
      <c r="G4" s="206"/>
      <c r="H4" s="207"/>
    </row>
    <row r="5" spans="1:8" ht="15" thickBot="1" x14ac:dyDescent="0.4">
      <c r="A5" s="107" t="s">
        <v>20</v>
      </c>
      <c r="B5" s="109" t="s">
        <v>232</v>
      </c>
      <c r="C5" s="109" t="s">
        <v>21</v>
      </c>
      <c r="D5" s="110" t="s">
        <v>22</v>
      </c>
      <c r="E5" s="109" t="s">
        <v>23</v>
      </c>
      <c r="F5" s="109" t="s">
        <v>24</v>
      </c>
      <c r="G5" s="109" t="s">
        <v>233</v>
      </c>
      <c r="H5" s="112" t="s">
        <v>234</v>
      </c>
    </row>
    <row r="6" spans="1:8" ht="15" thickTop="1" x14ac:dyDescent="0.35">
      <c r="A6" s="117">
        <v>1</v>
      </c>
      <c r="B6" s="118"/>
      <c r="C6" s="118"/>
      <c r="D6" s="118" t="s">
        <v>238</v>
      </c>
      <c r="E6" s="118"/>
      <c r="F6" s="118"/>
      <c r="G6" s="118"/>
      <c r="H6" s="119"/>
    </row>
    <row r="7" spans="1:8" x14ac:dyDescent="0.35">
      <c r="A7" s="65" t="s">
        <v>26</v>
      </c>
      <c r="B7" s="54"/>
      <c r="C7" s="35" t="s">
        <v>239</v>
      </c>
      <c r="D7" s="217" t="s">
        <v>240</v>
      </c>
      <c r="E7" s="218"/>
      <c r="F7" s="218"/>
      <c r="G7" s="218"/>
      <c r="H7" s="219"/>
    </row>
    <row r="8" spans="1:8" x14ac:dyDescent="0.35">
      <c r="A8" s="66" t="s">
        <v>29</v>
      </c>
      <c r="B8" s="35" t="s">
        <v>241</v>
      </c>
      <c r="C8" s="35" t="s">
        <v>31</v>
      </c>
      <c r="D8" s="35" t="s">
        <v>242</v>
      </c>
      <c r="E8" s="35" t="s">
        <v>90</v>
      </c>
      <c r="F8" s="35">
        <v>45</v>
      </c>
      <c r="G8" s="35"/>
      <c r="H8" s="67" t="str">
        <f>IF(G8="","",ROUND(F8*G8,2))</f>
        <v/>
      </c>
    </row>
    <row r="9" spans="1:8" x14ac:dyDescent="0.35">
      <c r="A9" s="66" t="s">
        <v>34</v>
      </c>
      <c r="B9" s="35" t="s">
        <v>241</v>
      </c>
      <c r="C9" s="35" t="s">
        <v>31</v>
      </c>
      <c r="D9" s="35" t="s">
        <v>243</v>
      </c>
      <c r="E9" s="35" t="s">
        <v>90</v>
      </c>
      <c r="F9" s="35">
        <v>45</v>
      </c>
      <c r="G9" s="35"/>
      <c r="H9" s="67" t="str">
        <f t="shared" ref="H9:H22" si="0">IF(G9="","",ROUND(F9*G9,2))</f>
        <v/>
      </c>
    </row>
    <row r="10" spans="1:8" x14ac:dyDescent="0.35">
      <c r="A10" s="66" t="s">
        <v>244</v>
      </c>
      <c r="B10" s="35" t="s">
        <v>245</v>
      </c>
      <c r="C10" s="35" t="s">
        <v>31</v>
      </c>
      <c r="D10" s="35" t="s">
        <v>246</v>
      </c>
      <c r="E10" s="35" t="s">
        <v>90</v>
      </c>
      <c r="F10" s="35">
        <v>11</v>
      </c>
      <c r="G10" s="35"/>
      <c r="H10" s="67" t="str">
        <f t="shared" si="0"/>
        <v/>
      </c>
    </row>
    <row r="11" spans="1:8" x14ac:dyDescent="0.35">
      <c r="A11" s="66" t="s">
        <v>247</v>
      </c>
      <c r="B11" s="35" t="s">
        <v>248</v>
      </c>
      <c r="C11" s="35" t="s">
        <v>31</v>
      </c>
      <c r="D11" s="35" t="s">
        <v>249</v>
      </c>
      <c r="E11" s="35" t="s">
        <v>90</v>
      </c>
      <c r="F11" s="35">
        <v>11</v>
      </c>
      <c r="G11" s="35"/>
      <c r="H11" s="67" t="str">
        <f t="shared" si="0"/>
        <v/>
      </c>
    </row>
    <row r="12" spans="1:8" x14ac:dyDescent="0.35">
      <c r="A12" s="66" t="s">
        <v>250</v>
      </c>
      <c r="B12" s="35" t="s">
        <v>251</v>
      </c>
      <c r="C12" s="35" t="s">
        <v>31</v>
      </c>
      <c r="D12" s="35" t="s">
        <v>252</v>
      </c>
      <c r="E12" s="35" t="s">
        <v>90</v>
      </c>
      <c r="F12" s="35">
        <v>2</v>
      </c>
      <c r="G12" s="35"/>
      <c r="H12" s="67" t="str">
        <f t="shared" si="0"/>
        <v/>
      </c>
    </row>
    <row r="13" spans="1:8" x14ac:dyDescent="0.35">
      <c r="A13" s="66" t="s">
        <v>253</v>
      </c>
      <c r="B13" s="35" t="s">
        <v>254</v>
      </c>
      <c r="C13" s="35" t="s">
        <v>31</v>
      </c>
      <c r="D13" s="35" t="s">
        <v>255</v>
      </c>
      <c r="E13" s="35" t="s">
        <v>90</v>
      </c>
      <c r="F13" s="35">
        <v>2</v>
      </c>
      <c r="G13" s="35"/>
      <c r="H13" s="67" t="str">
        <f t="shared" si="0"/>
        <v/>
      </c>
    </row>
    <row r="14" spans="1:8" x14ac:dyDescent="0.35">
      <c r="A14" s="66" t="s">
        <v>256</v>
      </c>
      <c r="B14" s="35" t="s">
        <v>257</v>
      </c>
      <c r="C14" s="35" t="s">
        <v>31</v>
      </c>
      <c r="D14" s="35" t="s">
        <v>258</v>
      </c>
      <c r="E14" s="35" t="s">
        <v>90</v>
      </c>
      <c r="F14" s="35">
        <v>1</v>
      </c>
      <c r="G14" s="35"/>
      <c r="H14" s="67" t="str">
        <f t="shared" si="0"/>
        <v/>
      </c>
    </row>
    <row r="15" spans="1:8" x14ac:dyDescent="0.35">
      <c r="A15" s="66" t="s">
        <v>259</v>
      </c>
      <c r="B15" s="35" t="s">
        <v>260</v>
      </c>
      <c r="C15" s="35" t="s">
        <v>31</v>
      </c>
      <c r="D15" s="35" t="s">
        <v>261</v>
      </c>
      <c r="E15" s="35" t="s">
        <v>90</v>
      </c>
      <c r="F15" s="35">
        <v>1</v>
      </c>
      <c r="G15" s="35"/>
      <c r="H15" s="67" t="str">
        <f t="shared" si="0"/>
        <v/>
      </c>
    </row>
    <row r="16" spans="1:8" x14ac:dyDescent="0.35">
      <c r="A16" s="66" t="s">
        <v>262</v>
      </c>
      <c r="B16" s="35" t="s">
        <v>263</v>
      </c>
      <c r="C16" s="35" t="s">
        <v>31</v>
      </c>
      <c r="D16" s="35" t="s">
        <v>264</v>
      </c>
      <c r="E16" s="35" t="s">
        <v>90</v>
      </c>
      <c r="F16" s="35">
        <v>3</v>
      </c>
      <c r="G16" s="48"/>
      <c r="H16" s="67" t="str">
        <f t="shared" si="0"/>
        <v/>
      </c>
    </row>
    <row r="17" spans="1:8" x14ac:dyDescent="0.35">
      <c r="A17" s="66" t="s">
        <v>265</v>
      </c>
      <c r="B17" s="35" t="s">
        <v>266</v>
      </c>
      <c r="C17" s="35" t="s">
        <v>31</v>
      </c>
      <c r="D17" s="35" t="s">
        <v>267</v>
      </c>
      <c r="E17" s="35" t="s">
        <v>90</v>
      </c>
      <c r="F17" s="35">
        <v>3</v>
      </c>
      <c r="G17" s="48"/>
      <c r="H17" s="67" t="str">
        <f t="shared" si="0"/>
        <v/>
      </c>
    </row>
    <row r="18" spans="1:8" x14ac:dyDescent="0.35">
      <c r="A18" s="66" t="s">
        <v>268</v>
      </c>
      <c r="B18" s="35" t="s">
        <v>269</v>
      </c>
      <c r="C18" s="35" t="s">
        <v>31</v>
      </c>
      <c r="D18" s="35" t="s">
        <v>270</v>
      </c>
      <c r="E18" s="35" t="s">
        <v>271</v>
      </c>
      <c r="F18" s="166">
        <f>2084/10000</f>
        <v>0.2084</v>
      </c>
      <c r="G18" s="168"/>
      <c r="H18" s="167" t="str">
        <f>IF(G18="","",ROUND(F18*G18,2))</f>
        <v/>
      </c>
    </row>
    <row r="19" spans="1:8" x14ac:dyDescent="0.35">
      <c r="A19" s="66" t="s">
        <v>272</v>
      </c>
      <c r="B19" s="35" t="s">
        <v>257</v>
      </c>
      <c r="C19" s="35" t="s">
        <v>31</v>
      </c>
      <c r="D19" s="35" t="s">
        <v>273</v>
      </c>
      <c r="E19" s="35" t="s">
        <v>274</v>
      </c>
      <c r="F19" s="35">
        <v>14</v>
      </c>
      <c r="G19" s="35"/>
      <c r="H19" s="67" t="str">
        <f t="shared" si="0"/>
        <v/>
      </c>
    </row>
    <row r="20" spans="1:8" x14ac:dyDescent="0.35">
      <c r="A20" s="66" t="s">
        <v>275</v>
      </c>
      <c r="B20" s="35" t="s">
        <v>276</v>
      </c>
      <c r="C20" s="35" t="s">
        <v>31</v>
      </c>
      <c r="D20" s="35" t="s">
        <v>277</v>
      </c>
      <c r="E20" s="35" t="s">
        <v>274</v>
      </c>
      <c r="F20" s="35">
        <v>10</v>
      </c>
      <c r="G20" s="35"/>
      <c r="H20" s="67" t="str">
        <f t="shared" si="0"/>
        <v/>
      </c>
    </row>
    <row r="21" spans="1:8" x14ac:dyDescent="0.35">
      <c r="A21" s="66" t="s">
        <v>278</v>
      </c>
      <c r="B21" s="35" t="s">
        <v>279</v>
      </c>
      <c r="C21" s="35" t="s">
        <v>31</v>
      </c>
      <c r="D21" s="35" t="s">
        <v>280</v>
      </c>
      <c r="E21" s="35" t="s">
        <v>274</v>
      </c>
      <c r="F21" s="35">
        <v>26</v>
      </c>
      <c r="G21" s="35"/>
      <c r="H21" s="67" t="str">
        <f t="shared" si="0"/>
        <v/>
      </c>
    </row>
    <row r="22" spans="1:8" x14ac:dyDescent="0.35">
      <c r="A22" s="66" t="s">
        <v>281</v>
      </c>
      <c r="B22" s="35" t="s">
        <v>282</v>
      </c>
      <c r="C22" s="35" t="s">
        <v>31</v>
      </c>
      <c r="D22" s="35" t="s">
        <v>283</v>
      </c>
      <c r="E22" s="35" t="s">
        <v>43</v>
      </c>
      <c r="F22" s="55">
        <v>2346</v>
      </c>
      <c r="G22" s="35"/>
      <c r="H22" s="67" t="str">
        <f t="shared" si="0"/>
        <v/>
      </c>
    </row>
    <row r="23" spans="1:8" x14ac:dyDescent="0.35">
      <c r="A23" s="63">
        <v>2</v>
      </c>
      <c r="B23" s="29"/>
      <c r="C23" s="29"/>
      <c r="D23" s="29" t="s">
        <v>284</v>
      </c>
      <c r="E23" s="29"/>
      <c r="F23" s="29"/>
      <c r="G23" s="29"/>
      <c r="H23" s="64"/>
    </row>
    <row r="24" spans="1:8" x14ac:dyDescent="0.35">
      <c r="A24" s="68" t="s">
        <v>296</v>
      </c>
      <c r="B24" s="35"/>
      <c r="C24" s="35" t="s">
        <v>285</v>
      </c>
      <c r="D24" s="217" t="s">
        <v>286</v>
      </c>
      <c r="E24" s="218"/>
      <c r="F24" s="218"/>
      <c r="G24" s="218"/>
      <c r="H24" s="219"/>
    </row>
    <row r="25" spans="1:8" x14ac:dyDescent="0.35">
      <c r="A25" s="66" t="s">
        <v>287</v>
      </c>
      <c r="B25" s="35" t="s">
        <v>288</v>
      </c>
      <c r="C25" s="35" t="s">
        <v>31</v>
      </c>
      <c r="D25" s="35" t="s">
        <v>289</v>
      </c>
      <c r="E25" s="35" t="s">
        <v>37</v>
      </c>
      <c r="F25" s="35">
        <v>90</v>
      </c>
      <c r="G25" s="35"/>
      <c r="H25" s="67" t="str">
        <f>IF(G25="","",ROUND(F25*G25,2))</f>
        <v/>
      </c>
    </row>
    <row r="26" spans="1:8" x14ac:dyDescent="0.35">
      <c r="A26" s="66" t="s">
        <v>290</v>
      </c>
      <c r="B26" s="35" t="s">
        <v>291</v>
      </c>
      <c r="C26" s="35" t="s">
        <v>31</v>
      </c>
      <c r="D26" s="35" t="s">
        <v>292</v>
      </c>
      <c r="E26" s="35" t="s">
        <v>37</v>
      </c>
      <c r="F26" s="35">
        <v>96</v>
      </c>
      <c r="G26" s="35"/>
      <c r="H26" s="67" t="str">
        <f t="shared" ref="H26:H27" si="1">IF(G26="","",ROUND(F26*G26,2))</f>
        <v/>
      </c>
    </row>
    <row r="27" spans="1:8" x14ac:dyDescent="0.35">
      <c r="A27" s="69" t="s">
        <v>293</v>
      </c>
      <c r="B27" s="58" t="s">
        <v>294</v>
      </c>
      <c r="C27" s="58" t="s">
        <v>31</v>
      </c>
      <c r="D27" s="58" t="s">
        <v>295</v>
      </c>
      <c r="E27" s="58" t="s">
        <v>37</v>
      </c>
      <c r="F27" s="58">
        <v>20</v>
      </c>
      <c r="G27" s="58"/>
      <c r="H27" s="67" t="str">
        <f t="shared" si="1"/>
        <v/>
      </c>
    </row>
    <row r="28" spans="1:8" ht="15" thickBot="1" x14ac:dyDescent="0.4">
      <c r="A28" s="220" t="s">
        <v>237</v>
      </c>
      <c r="B28" s="221"/>
      <c r="C28" s="221"/>
      <c r="D28" s="221"/>
      <c r="E28" s="221"/>
      <c r="F28" s="221"/>
      <c r="G28" s="221"/>
      <c r="H28" s="152">
        <f>SUM(H8:H22,H25:H27)</f>
        <v>0</v>
      </c>
    </row>
    <row r="29" spans="1:8" x14ac:dyDescent="0.35">
      <c r="H29" s="47"/>
    </row>
  </sheetData>
  <mergeCells count="6">
    <mergeCell ref="A2:H2"/>
    <mergeCell ref="A3:H3"/>
    <mergeCell ref="A4:H4"/>
    <mergeCell ref="D7:H7"/>
    <mergeCell ref="A28:G28"/>
    <mergeCell ref="D24:H24"/>
  </mergeCells>
  <pageMargins left="0.7" right="0.7" top="0.75" bottom="0.75" header="0.3" footer="0.3"/>
  <pageSetup paperSize="9" scale="5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3D0D4B-7AFB-40D2-ACA8-DE49B8FD0D0E}">
  <sheetPr>
    <pageSetUpPr fitToPage="1"/>
  </sheetPr>
  <dimension ref="A1:K24"/>
  <sheetViews>
    <sheetView zoomScale="70" zoomScaleNormal="70" workbookViewId="0">
      <pane ySplit="5" topLeftCell="A6" activePane="bottomLeft" state="frozen"/>
      <selection pane="bottomLeft" activeCell="M12" sqref="M12"/>
    </sheetView>
  </sheetViews>
  <sheetFormatPr defaultColWidth="8.7265625" defaultRowHeight="14.5" x14ac:dyDescent="0.35"/>
  <cols>
    <col min="1" max="1" width="8.81640625" style="42" customWidth="1"/>
    <col min="2" max="2" width="13.26953125" style="42" customWidth="1"/>
    <col min="3" max="4" width="14" style="42" customWidth="1"/>
    <col min="5" max="5" width="16" style="42" customWidth="1"/>
    <col min="6" max="6" width="66.81640625" style="42" customWidth="1"/>
    <col min="7" max="7" width="9.54296875" style="42" customWidth="1"/>
    <col min="8" max="9" width="11.26953125" style="144" customWidth="1"/>
    <col min="10" max="10" width="12.453125" style="144" customWidth="1"/>
    <col min="11" max="11" width="17.1796875" style="42" customWidth="1"/>
    <col min="12" max="16384" width="8.7265625" style="42"/>
  </cols>
  <sheetData>
    <row r="1" spans="1:11" ht="14.15" customHeight="1" thickBot="1" x14ac:dyDescent="0.4">
      <c r="A1" s="60"/>
      <c r="B1" s="61"/>
      <c r="C1" s="61"/>
      <c r="D1" s="61"/>
      <c r="E1" s="61"/>
      <c r="F1" s="61"/>
      <c r="G1" s="61"/>
      <c r="H1" s="80"/>
      <c r="I1" s="80"/>
      <c r="J1" s="80"/>
      <c r="K1" s="62"/>
    </row>
    <row r="2" spans="1:11" ht="14.15" customHeight="1" thickBot="1" x14ac:dyDescent="0.4">
      <c r="A2" s="214" t="s">
        <v>513</v>
      </c>
      <c r="B2" s="215"/>
      <c r="C2" s="215"/>
      <c r="D2" s="215"/>
      <c r="E2" s="215"/>
      <c r="F2" s="215"/>
      <c r="G2" s="215"/>
      <c r="H2" s="215"/>
      <c r="I2" s="215"/>
      <c r="J2" s="215"/>
      <c r="K2" s="216"/>
    </row>
    <row r="3" spans="1:11" ht="14.15" customHeight="1" thickBot="1" x14ac:dyDescent="0.4">
      <c r="A3" s="205" t="s">
        <v>297</v>
      </c>
      <c r="B3" s="206"/>
      <c r="C3" s="206"/>
      <c r="D3" s="206"/>
      <c r="E3" s="206"/>
      <c r="F3" s="206"/>
      <c r="G3" s="206"/>
      <c r="H3" s="206"/>
      <c r="I3" s="206"/>
      <c r="J3" s="206"/>
      <c r="K3" s="207"/>
    </row>
    <row r="4" spans="1:11" ht="14.15" customHeight="1" thickBot="1" x14ac:dyDescent="0.4">
      <c r="A4" s="205" t="s">
        <v>298</v>
      </c>
      <c r="B4" s="206"/>
      <c r="C4" s="206"/>
      <c r="D4" s="206"/>
      <c r="E4" s="206"/>
      <c r="F4" s="206"/>
      <c r="G4" s="206"/>
      <c r="H4" s="206"/>
      <c r="I4" s="206"/>
      <c r="J4" s="206"/>
      <c r="K4" s="207"/>
    </row>
    <row r="5" spans="1:11" ht="35.15" customHeight="1" thickBot="1" x14ac:dyDescent="0.4">
      <c r="A5" s="107" t="s">
        <v>20</v>
      </c>
      <c r="B5" s="108" t="s">
        <v>346</v>
      </c>
      <c r="C5" s="109" t="s">
        <v>232</v>
      </c>
      <c r="D5" s="109" t="s">
        <v>348</v>
      </c>
      <c r="E5" s="109" t="s">
        <v>21</v>
      </c>
      <c r="F5" s="110" t="s">
        <v>22</v>
      </c>
      <c r="G5" s="109" t="s">
        <v>23</v>
      </c>
      <c r="H5" s="111" t="s">
        <v>24</v>
      </c>
      <c r="I5" s="111" t="s">
        <v>516</v>
      </c>
      <c r="J5" s="154" t="s">
        <v>515</v>
      </c>
      <c r="K5" s="112" t="s">
        <v>234</v>
      </c>
    </row>
    <row r="6" spans="1:11" ht="15" thickTop="1" x14ac:dyDescent="0.35">
      <c r="A6" s="100" t="s">
        <v>300</v>
      </c>
      <c r="B6" s="101"/>
      <c r="C6" s="102"/>
      <c r="D6" s="102"/>
      <c r="E6" s="103" t="s">
        <v>334</v>
      </c>
      <c r="F6" s="103" t="s">
        <v>317</v>
      </c>
      <c r="G6" s="104" t="s">
        <v>299</v>
      </c>
      <c r="H6" s="105"/>
      <c r="I6" s="105"/>
      <c r="J6" s="105"/>
      <c r="K6" s="106"/>
    </row>
    <row r="7" spans="1:11" x14ac:dyDescent="0.35">
      <c r="A7" s="73" t="s">
        <v>301</v>
      </c>
      <c r="B7" s="70"/>
      <c r="C7" s="32"/>
      <c r="D7" s="32"/>
      <c r="E7" s="71" t="s">
        <v>334</v>
      </c>
      <c r="F7" s="71" t="s">
        <v>318</v>
      </c>
      <c r="G7" s="72" t="s">
        <v>299</v>
      </c>
      <c r="H7" s="81"/>
      <c r="I7" s="81"/>
      <c r="J7" s="81"/>
      <c r="K7" s="74"/>
    </row>
    <row r="8" spans="1:11" x14ac:dyDescent="0.35">
      <c r="A8" s="84" t="s">
        <v>296</v>
      </c>
      <c r="B8" s="85"/>
      <c r="C8" s="31"/>
      <c r="D8" s="31"/>
      <c r="E8" s="86" t="s">
        <v>333</v>
      </c>
      <c r="F8" s="86" t="s">
        <v>319</v>
      </c>
      <c r="G8" s="87" t="s">
        <v>299</v>
      </c>
      <c r="H8" s="88"/>
      <c r="I8" s="88"/>
      <c r="J8" s="88"/>
      <c r="K8" s="89"/>
    </row>
    <row r="9" spans="1:11" ht="43.5" x14ac:dyDescent="0.35">
      <c r="A9" s="73" t="s">
        <v>302</v>
      </c>
      <c r="B9" s="70"/>
      <c r="C9" s="32"/>
      <c r="D9" s="32"/>
      <c r="E9" s="71" t="s">
        <v>335</v>
      </c>
      <c r="F9" s="71" t="s">
        <v>320</v>
      </c>
      <c r="G9" s="71" t="s">
        <v>33</v>
      </c>
      <c r="H9" s="82">
        <v>0.14199999999999999</v>
      </c>
      <c r="I9" s="82">
        <v>1</v>
      </c>
      <c r="J9" s="82"/>
      <c r="K9" s="145">
        <f t="shared" ref="K9:K14" si="0">IF(H9="","",ROUND(H9*J9,2))</f>
        <v>0</v>
      </c>
    </row>
    <row r="10" spans="1:11" ht="43.5" x14ac:dyDescent="0.35">
      <c r="A10" s="73" t="s">
        <v>303</v>
      </c>
      <c r="B10" s="70"/>
      <c r="C10" s="32"/>
      <c r="D10" s="32"/>
      <c r="E10" s="71" t="s">
        <v>336</v>
      </c>
      <c r="F10" s="71" t="s">
        <v>321</v>
      </c>
      <c r="G10" s="71" t="s">
        <v>33</v>
      </c>
      <c r="H10" s="82">
        <v>0.14199999999999999</v>
      </c>
      <c r="I10" s="82">
        <v>1</v>
      </c>
      <c r="J10" s="82"/>
      <c r="K10" s="145">
        <f t="shared" si="0"/>
        <v>0</v>
      </c>
    </row>
    <row r="11" spans="1:11" ht="43.5" x14ac:dyDescent="0.35">
      <c r="A11" s="73" t="s">
        <v>304</v>
      </c>
      <c r="B11" s="70"/>
      <c r="C11" s="32"/>
      <c r="D11" s="32"/>
      <c r="E11" s="71" t="s">
        <v>337</v>
      </c>
      <c r="F11" s="71" t="s">
        <v>322</v>
      </c>
      <c r="G11" s="71" t="s">
        <v>344</v>
      </c>
      <c r="H11" s="82">
        <v>2</v>
      </c>
      <c r="I11" s="82">
        <v>1</v>
      </c>
      <c r="J11" s="82"/>
      <c r="K11" s="145">
        <f t="shared" si="0"/>
        <v>0</v>
      </c>
    </row>
    <row r="12" spans="1:11" ht="29" x14ac:dyDescent="0.35">
      <c r="A12" s="73" t="s">
        <v>305</v>
      </c>
      <c r="B12" s="70"/>
      <c r="C12" s="32"/>
      <c r="D12" s="32"/>
      <c r="E12" s="71" t="s">
        <v>338</v>
      </c>
      <c r="F12" s="71" t="s">
        <v>323</v>
      </c>
      <c r="G12" s="71" t="s">
        <v>51</v>
      </c>
      <c r="H12" s="82">
        <v>38</v>
      </c>
      <c r="I12" s="82">
        <v>1</v>
      </c>
      <c r="J12" s="82"/>
      <c r="K12" s="145">
        <f t="shared" si="0"/>
        <v>0</v>
      </c>
    </row>
    <row r="13" spans="1:11" ht="29" x14ac:dyDescent="0.35">
      <c r="A13" s="73" t="s">
        <v>306</v>
      </c>
      <c r="B13" s="70"/>
      <c r="C13" s="32"/>
      <c r="D13" s="32"/>
      <c r="E13" s="71" t="s">
        <v>339</v>
      </c>
      <c r="F13" s="71" t="s">
        <v>324</v>
      </c>
      <c r="G13" s="71" t="s">
        <v>51</v>
      </c>
      <c r="H13" s="82">
        <v>8</v>
      </c>
      <c r="I13" s="82">
        <v>2</v>
      </c>
      <c r="J13" s="82"/>
      <c r="K13" s="145">
        <f t="shared" si="0"/>
        <v>0</v>
      </c>
    </row>
    <row r="14" spans="1:11" ht="29" x14ac:dyDescent="0.35">
      <c r="A14" s="73" t="s">
        <v>307</v>
      </c>
      <c r="B14" s="70"/>
      <c r="C14" s="32"/>
      <c r="D14" s="32"/>
      <c r="E14" s="71" t="s">
        <v>338</v>
      </c>
      <c r="F14" s="71" t="s">
        <v>323</v>
      </c>
      <c r="G14" s="71" t="s">
        <v>51</v>
      </c>
      <c r="H14" s="82">
        <v>37</v>
      </c>
      <c r="I14" s="82">
        <v>1</v>
      </c>
      <c r="J14" s="82"/>
      <c r="K14" s="145">
        <f t="shared" si="0"/>
        <v>0</v>
      </c>
    </row>
    <row r="15" spans="1:11" ht="72.5" x14ac:dyDescent="0.35">
      <c r="A15" s="84" t="s">
        <v>308</v>
      </c>
      <c r="B15" s="86" t="s">
        <v>347</v>
      </c>
      <c r="C15" s="31"/>
      <c r="D15" s="31"/>
      <c r="E15" s="86" t="s">
        <v>333</v>
      </c>
      <c r="F15" s="224" t="s">
        <v>325</v>
      </c>
      <c r="G15" s="225"/>
      <c r="H15" s="225"/>
      <c r="I15" s="225"/>
      <c r="J15" s="225"/>
      <c r="K15" s="226"/>
    </row>
    <row r="16" spans="1:11" ht="29" x14ac:dyDescent="0.35">
      <c r="A16" s="73" t="s">
        <v>309</v>
      </c>
      <c r="B16" s="70"/>
      <c r="C16" s="32"/>
      <c r="D16" s="32"/>
      <c r="E16" s="71" t="s">
        <v>340</v>
      </c>
      <c r="F16" s="71" t="s">
        <v>326</v>
      </c>
      <c r="G16" s="71" t="s">
        <v>51</v>
      </c>
      <c r="H16" s="82">
        <v>156</v>
      </c>
      <c r="I16" s="82">
        <v>1</v>
      </c>
      <c r="J16" s="82"/>
      <c r="K16" s="145">
        <f>IF(H16="","",ROUND(H16*J16,2))</f>
        <v>0</v>
      </c>
    </row>
    <row r="17" spans="1:11" ht="29" x14ac:dyDescent="0.35">
      <c r="A17" s="73" t="s">
        <v>310</v>
      </c>
      <c r="B17" s="70"/>
      <c r="C17" s="32"/>
      <c r="D17" s="32"/>
      <c r="E17" s="71" t="s">
        <v>338</v>
      </c>
      <c r="F17" s="71" t="s">
        <v>327</v>
      </c>
      <c r="G17" s="71" t="s">
        <v>51</v>
      </c>
      <c r="H17" s="82">
        <v>6</v>
      </c>
      <c r="I17" s="82">
        <v>1</v>
      </c>
      <c r="J17" s="82"/>
      <c r="K17" s="145">
        <f>IF(H17="","",ROUND(H17*J17,2))</f>
        <v>0</v>
      </c>
    </row>
    <row r="18" spans="1:11" ht="72.5" x14ac:dyDescent="0.35">
      <c r="A18" s="84" t="s">
        <v>311</v>
      </c>
      <c r="B18" s="86" t="s">
        <v>347</v>
      </c>
      <c r="C18" s="31"/>
      <c r="D18" s="31"/>
      <c r="E18" s="86" t="s">
        <v>333</v>
      </c>
      <c r="F18" s="224" t="s">
        <v>328</v>
      </c>
      <c r="G18" s="225"/>
      <c r="H18" s="225"/>
      <c r="I18" s="225"/>
      <c r="J18" s="225"/>
      <c r="K18" s="226"/>
    </row>
    <row r="19" spans="1:11" ht="29" x14ac:dyDescent="0.35">
      <c r="A19" s="73" t="s">
        <v>312</v>
      </c>
      <c r="B19" s="70"/>
      <c r="C19" s="32"/>
      <c r="D19" s="32"/>
      <c r="E19" s="71" t="s">
        <v>341</v>
      </c>
      <c r="F19" s="71" t="s">
        <v>329</v>
      </c>
      <c r="G19" s="71" t="s">
        <v>51</v>
      </c>
      <c r="H19" s="82">
        <v>26</v>
      </c>
      <c r="I19" s="82">
        <v>1</v>
      </c>
      <c r="J19" s="82"/>
      <c r="K19" s="145">
        <f>IF(H19="","",ROUND(H19*J19,2))</f>
        <v>0</v>
      </c>
    </row>
    <row r="20" spans="1:11" ht="43.5" x14ac:dyDescent="0.35">
      <c r="A20" s="73" t="s">
        <v>313</v>
      </c>
      <c r="B20" s="70"/>
      <c r="C20" s="32"/>
      <c r="D20" s="32"/>
      <c r="E20" s="71" t="s">
        <v>342</v>
      </c>
      <c r="F20" s="71" t="s">
        <v>330</v>
      </c>
      <c r="G20" s="71" t="s">
        <v>51</v>
      </c>
      <c r="H20" s="82">
        <v>26</v>
      </c>
      <c r="I20" s="82">
        <v>1</v>
      </c>
      <c r="J20" s="82"/>
      <c r="K20" s="145">
        <f>IF(H20="","",ROUND(H20*J20,2))</f>
        <v>0</v>
      </c>
    </row>
    <row r="21" spans="1:11" ht="29" x14ac:dyDescent="0.35">
      <c r="A21" s="73" t="s">
        <v>314</v>
      </c>
      <c r="B21" s="70"/>
      <c r="C21" s="32"/>
      <c r="D21" s="32"/>
      <c r="E21" s="71" t="s">
        <v>343</v>
      </c>
      <c r="F21" s="71" t="s">
        <v>331</v>
      </c>
      <c r="G21" s="71" t="s">
        <v>51</v>
      </c>
      <c r="H21" s="82">
        <v>26</v>
      </c>
      <c r="I21" s="82">
        <v>1</v>
      </c>
      <c r="J21" s="82"/>
      <c r="K21" s="145">
        <f>IF(H21="","",ROUND(H21*J21,2))</f>
        <v>0</v>
      </c>
    </row>
    <row r="22" spans="1:11" ht="29" x14ac:dyDescent="0.35">
      <c r="A22" s="73" t="s">
        <v>315</v>
      </c>
      <c r="B22" s="70"/>
      <c r="C22" s="32"/>
      <c r="D22" s="32"/>
      <c r="E22" s="71" t="s">
        <v>334</v>
      </c>
      <c r="F22" s="71" t="s">
        <v>332</v>
      </c>
      <c r="G22" s="71" t="s">
        <v>345</v>
      </c>
      <c r="H22" s="82">
        <v>1</v>
      </c>
      <c r="I22" s="82">
        <v>1</v>
      </c>
      <c r="J22" s="82"/>
      <c r="K22" s="145">
        <f>IF(H22="","",ROUND(H22*J22,2))</f>
        <v>0</v>
      </c>
    </row>
    <row r="23" spans="1:11" ht="15" thickBot="1" x14ac:dyDescent="0.4">
      <c r="A23" s="75" t="s">
        <v>316</v>
      </c>
      <c r="B23" s="76"/>
      <c r="C23" s="77"/>
      <c r="D23" s="77"/>
      <c r="E23" s="78" t="s">
        <v>333</v>
      </c>
      <c r="F23" s="78" t="s">
        <v>333</v>
      </c>
      <c r="G23" s="77"/>
      <c r="H23" s="83"/>
      <c r="I23" s="83"/>
      <c r="J23" s="83"/>
      <c r="K23" s="79"/>
    </row>
    <row r="24" spans="1:11" ht="15" thickBot="1" x14ac:dyDescent="0.4">
      <c r="A24" s="222" t="s">
        <v>237</v>
      </c>
      <c r="B24" s="223"/>
      <c r="C24" s="223"/>
      <c r="D24" s="223"/>
      <c r="E24" s="223"/>
      <c r="F24" s="223"/>
      <c r="G24" s="223"/>
      <c r="H24" s="223"/>
      <c r="I24" s="223"/>
      <c r="J24" s="223"/>
      <c r="K24" s="162">
        <f>SUM(K9:K14,K16:K17,K19:K22)</f>
        <v>0</v>
      </c>
    </row>
  </sheetData>
  <mergeCells count="6">
    <mergeCell ref="A2:K2"/>
    <mergeCell ref="A3:K3"/>
    <mergeCell ref="A4:K4"/>
    <mergeCell ref="A24:J24"/>
    <mergeCell ref="F15:K15"/>
    <mergeCell ref="F18:K18"/>
  </mergeCells>
  <pageMargins left="0.7" right="0.7" top="0.75" bottom="0.75" header="0.3" footer="0.3"/>
  <pageSetup paperSize="9" scale="44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80B4CC-9480-4493-8C91-3B909E6A1190}">
  <sheetPr>
    <pageSetUpPr fitToPage="1"/>
  </sheetPr>
  <dimension ref="A1:I42"/>
  <sheetViews>
    <sheetView topLeftCell="B1" zoomScale="70" zoomScaleNormal="70" workbookViewId="0">
      <pane ySplit="5" topLeftCell="A29" activePane="bottomLeft" state="frozen"/>
      <selection pane="bottomLeft" activeCell="H37" sqref="H37"/>
    </sheetView>
  </sheetViews>
  <sheetFormatPr defaultRowHeight="14.5" x14ac:dyDescent="0.35"/>
  <cols>
    <col min="1" max="1" width="8.81640625" customWidth="1"/>
    <col min="2" max="2" width="9.453125" customWidth="1"/>
    <col min="3" max="3" width="14" customWidth="1"/>
    <col min="4" max="4" width="66.81640625" customWidth="1"/>
    <col min="5" max="5" width="9.54296875" customWidth="1"/>
    <col min="6" max="7" width="11.26953125" customWidth="1"/>
    <col min="8" max="8" width="11.54296875" customWidth="1"/>
    <col min="9" max="9" width="17.1796875" customWidth="1"/>
  </cols>
  <sheetData>
    <row r="1" spans="1:9" ht="15" thickBot="1" x14ac:dyDescent="0.4">
      <c r="A1" s="60"/>
      <c r="B1" s="61"/>
      <c r="C1" s="61"/>
      <c r="D1" s="61"/>
      <c r="E1" s="61"/>
      <c r="F1" s="61"/>
      <c r="G1" s="61"/>
      <c r="H1" s="61"/>
      <c r="I1" s="62"/>
    </row>
    <row r="2" spans="1:9" ht="15" thickBot="1" x14ac:dyDescent="0.4">
      <c r="A2" s="214" t="s">
        <v>513</v>
      </c>
      <c r="B2" s="215"/>
      <c r="C2" s="215"/>
      <c r="D2" s="215"/>
      <c r="E2" s="215"/>
      <c r="F2" s="215"/>
      <c r="G2" s="215"/>
      <c r="H2" s="215"/>
      <c r="I2" s="216"/>
    </row>
    <row r="3" spans="1:9" ht="15" thickBot="1" x14ac:dyDescent="0.4">
      <c r="A3" s="205" t="s">
        <v>349</v>
      </c>
      <c r="B3" s="206"/>
      <c r="C3" s="206"/>
      <c r="D3" s="206"/>
      <c r="E3" s="206"/>
      <c r="F3" s="206"/>
      <c r="G3" s="206"/>
      <c r="H3" s="206"/>
      <c r="I3" s="207"/>
    </row>
    <row r="4" spans="1:9" x14ac:dyDescent="0.35">
      <c r="A4" s="227" t="s">
        <v>350</v>
      </c>
      <c r="B4" s="228"/>
      <c r="C4" s="228"/>
      <c r="D4" s="228"/>
      <c r="E4" s="228"/>
      <c r="F4" s="228"/>
      <c r="G4" s="228"/>
      <c r="H4" s="228"/>
      <c r="I4" s="229"/>
    </row>
    <row r="5" spans="1:9" ht="15" thickBot="1" x14ac:dyDescent="0.4">
      <c r="A5" s="123" t="s">
        <v>20</v>
      </c>
      <c r="B5" s="123" t="s">
        <v>346</v>
      </c>
      <c r="C5" s="123" t="s">
        <v>351</v>
      </c>
      <c r="D5" s="124" t="s">
        <v>22</v>
      </c>
      <c r="E5" s="123" t="s">
        <v>23</v>
      </c>
      <c r="F5" s="123" t="s">
        <v>24</v>
      </c>
      <c r="G5" s="123" t="s">
        <v>516</v>
      </c>
      <c r="H5" s="123" t="s">
        <v>233</v>
      </c>
      <c r="I5" s="123" t="s">
        <v>234</v>
      </c>
    </row>
    <row r="6" spans="1:9" ht="15" thickTop="1" x14ac:dyDescent="0.35">
      <c r="A6" s="120" t="s">
        <v>299</v>
      </c>
      <c r="B6" s="121"/>
      <c r="C6" s="121"/>
      <c r="D6" s="121"/>
      <c r="E6" s="122" t="s">
        <v>299</v>
      </c>
      <c r="F6" s="122" t="s">
        <v>299</v>
      </c>
      <c r="G6" s="122"/>
      <c r="H6" s="102"/>
      <c r="I6" s="102"/>
    </row>
    <row r="7" spans="1:9" ht="29" x14ac:dyDescent="0.35">
      <c r="A7" s="90" t="s">
        <v>300</v>
      </c>
      <c r="B7" s="91" t="s">
        <v>352</v>
      </c>
      <c r="C7" s="91" t="s">
        <v>353</v>
      </c>
      <c r="D7" s="91" t="s">
        <v>354</v>
      </c>
      <c r="E7" s="92" t="s">
        <v>299</v>
      </c>
      <c r="F7" s="92" t="s">
        <v>299</v>
      </c>
      <c r="G7" s="92"/>
      <c r="H7" s="32"/>
      <c r="I7" s="32"/>
    </row>
    <row r="8" spans="1:9" x14ac:dyDescent="0.35">
      <c r="A8" s="95" t="s">
        <v>26</v>
      </c>
      <c r="B8" s="96" t="s">
        <v>299</v>
      </c>
      <c r="C8" s="96" t="s">
        <v>353</v>
      </c>
      <c r="D8" s="233" t="s">
        <v>355</v>
      </c>
      <c r="E8" s="234"/>
      <c r="F8" s="234"/>
      <c r="G8" s="234"/>
      <c r="H8" s="234"/>
      <c r="I8" s="235"/>
    </row>
    <row r="9" spans="1:9" ht="29" x14ac:dyDescent="0.35">
      <c r="A9" s="90" t="s">
        <v>356</v>
      </c>
      <c r="B9" s="93" t="s">
        <v>299</v>
      </c>
      <c r="C9" s="93" t="s">
        <v>353</v>
      </c>
      <c r="D9" s="93" t="s">
        <v>357</v>
      </c>
      <c r="E9" s="93" t="s">
        <v>51</v>
      </c>
      <c r="F9" s="99">
        <v>370</v>
      </c>
      <c r="G9" s="99">
        <v>1</v>
      </c>
      <c r="H9" s="81"/>
      <c r="I9" s="81" t="str">
        <f t="shared" ref="I9:I17" si="0">IF(H9="","",ROUND(F9*H9,2))</f>
        <v/>
      </c>
    </row>
    <row r="10" spans="1:9" ht="29" x14ac:dyDescent="0.35">
      <c r="A10" s="90" t="s">
        <v>358</v>
      </c>
      <c r="B10" s="93" t="s">
        <v>299</v>
      </c>
      <c r="C10" s="93" t="s">
        <v>353</v>
      </c>
      <c r="D10" s="93" t="s">
        <v>359</v>
      </c>
      <c r="E10" s="93" t="s">
        <v>51</v>
      </c>
      <c r="F10" s="99">
        <v>370</v>
      </c>
      <c r="G10" s="99">
        <v>1</v>
      </c>
      <c r="H10" s="81"/>
      <c r="I10" s="81" t="str">
        <f t="shared" si="0"/>
        <v/>
      </c>
    </row>
    <row r="11" spans="1:9" x14ac:dyDescent="0.35">
      <c r="A11" s="90" t="s">
        <v>360</v>
      </c>
      <c r="B11" s="93" t="s">
        <v>299</v>
      </c>
      <c r="C11" s="93" t="s">
        <v>353</v>
      </c>
      <c r="D11" s="93" t="s">
        <v>361</v>
      </c>
      <c r="E11" s="93" t="s">
        <v>51</v>
      </c>
      <c r="F11" s="99">
        <v>28</v>
      </c>
      <c r="G11" s="99">
        <v>1</v>
      </c>
      <c r="H11" s="81"/>
      <c r="I11" s="81" t="str">
        <f t="shared" si="0"/>
        <v/>
      </c>
    </row>
    <row r="12" spans="1:9" ht="29" x14ac:dyDescent="0.35">
      <c r="A12" s="90" t="s">
        <v>362</v>
      </c>
      <c r="B12" s="93" t="s">
        <v>299</v>
      </c>
      <c r="C12" s="93" t="s">
        <v>353</v>
      </c>
      <c r="D12" s="93" t="s">
        <v>363</v>
      </c>
      <c r="E12" s="93" t="s">
        <v>58</v>
      </c>
      <c r="F12" s="99">
        <v>12</v>
      </c>
      <c r="G12" s="99">
        <v>1</v>
      </c>
      <c r="H12" s="81"/>
      <c r="I12" s="81" t="str">
        <f t="shared" si="0"/>
        <v/>
      </c>
    </row>
    <row r="13" spans="1:9" ht="29" x14ac:dyDescent="0.35">
      <c r="A13" s="90" t="s">
        <v>364</v>
      </c>
      <c r="B13" s="93" t="s">
        <v>299</v>
      </c>
      <c r="C13" s="93" t="s">
        <v>353</v>
      </c>
      <c r="D13" s="93" t="s">
        <v>365</v>
      </c>
      <c r="E13" s="93" t="s">
        <v>51</v>
      </c>
      <c r="F13" s="99">
        <v>17</v>
      </c>
      <c r="G13" s="99">
        <v>1</v>
      </c>
      <c r="H13" s="81"/>
      <c r="I13" s="81" t="str">
        <f t="shared" si="0"/>
        <v/>
      </c>
    </row>
    <row r="14" spans="1:9" x14ac:dyDescent="0.35">
      <c r="A14" s="90" t="s">
        <v>366</v>
      </c>
      <c r="B14" s="93" t="s">
        <v>299</v>
      </c>
      <c r="C14" s="93" t="s">
        <v>353</v>
      </c>
      <c r="D14" s="93" t="s">
        <v>367</v>
      </c>
      <c r="E14" s="93" t="s">
        <v>51</v>
      </c>
      <c r="F14" s="99">
        <v>45</v>
      </c>
      <c r="G14" s="99">
        <v>1</v>
      </c>
      <c r="H14" s="81"/>
      <c r="I14" s="81" t="str">
        <f t="shared" si="0"/>
        <v/>
      </c>
    </row>
    <row r="15" spans="1:9" x14ac:dyDescent="0.35">
      <c r="A15" s="90" t="s">
        <v>368</v>
      </c>
      <c r="B15" s="93" t="s">
        <v>299</v>
      </c>
      <c r="C15" s="93" t="s">
        <v>353</v>
      </c>
      <c r="D15" s="93" t="s">
        <v>369</v>
      </c>
      <c r="E15" s="93" t="s">
        <v>51</v>
      </c>
      <c r="F15" s="99">
        <v>342</v>
      </c>
      <c r="G15" s="99">
        <v>1</v>
      </c>
      <c r="H15" s="81"/>
      <c r="I15" s="81" t="str">
        <f t="shared" si="0"/>
        <v/>
      </c>
    </row>
    <row r="16" spans="1:9" ht="29" x14ac:dyDescent="0.35">
      <c r="A16" s="90" t="s">
        <v>370</v>
      </c>
      <c r="B16" s="93" t="s">
        <v>299</v>
      </c>
      <c r="C16" s="93" t="s">
        <v>353</v>
      </c>
      <c r="D16" s="93" t="s">
        <v>371</v>
      </c>
      <c r="E16" s="93" t="s">
        <v>51</v>
      </c>
      <c r="F16" s="99">
        <v>370</v>
      </c>
      <c r="G16" s="99">
        <v>1</v>
      </c>
      <c r="H16" s="81"/>
      <c r="I16" s="81" t="str">
        <f t="shared" si="0"/>
        <v/>
      </c>
    </row>
    <row r="17" spans="1:9" ht="29" x14ac:dyDescent="0.35">
      <c r="A17" s="90" t="s">
        <v>372</v>
      </c>
      <c r="B17" s="93" t="s">
        <v>299</v>
      </c>
      <c r="C17" s="93" t="s">
        <v>353</v>
      </c>
      <c r="D17" s="93" t="s">
        <v>373</v>
      </c>
      <c r="E17" s="93" t="s">
        <v>374</v>
      </c>
      <c r="F17" s="99">
        <v>1</v>
      </c>
      <c r="G17" s="99">
        <v>1</v>
      </c>
      <c r="H17" s="81"/>
      <c r="I17" s="81" t="str">
        <f t="shared" si="0"/>
        <v/>
      </c>
    </row>
    <row r="18" spans="1:9" x14ac:dyDescent="0.35">
      <c r="A18" s="97" t="s">
        <v>60</v>
      </c>
      <c r="B18" s="98" t="s">
        <v>299</v>
      </c>
      <c r="C18" s="98" t="s">
        <v>353</v>
      </c>
      <c r="D18" s="233" t="s">
        <v>375</v>
      </c>
      <c r="E18" s="234"/>
      <c r="F18" s="234"/>
      <c r="G18" s="234"/>
      <c r="H18" s="234"/>
      <c r="I18" s="235"/>
    </row>
    <row r="19" spans="1:9" ht="29" x14ac:dyDescent="0.35">
      <c r="A19" s="90" t="s">
        <v>376</v>
      </c>
      <c r="B19" s="93" t="s">
        <v>299</v>
      </c>
      <c r="C19" s="93" t="s">
        <v>353</v>
      </c>
      <c r="D19" s="93" t="s">
        <v>377</v>
      </c>
      <c r="E19" s="93" t="s">
        <v>51</v>
      </c>
      <c r="F19" s="126">
        <v>558</v>
      </c>
      <c r="G19" s="126">
        <v>1</v>
      </c>
      <c r="H19" s="125"/>
      <c r="I19" s="125" t="str">
        <f t="shared" ref="I19:I29" si="1">IF(H19="","",ROUND(F19*H19,2))</f>
        <v/>
      </c>
    </row>
    <row r="20" spans="1:9" ht="29" x14ac:dyDescent="0.35">
      <c r="A20" s="90" t="s">
        <v>378</v>
      </c>
      <c r="B20" s="93" t="s">
        <v>299</v>
      </c>
      <c r="C20" s="93" t="s">
        <v>353</v>
      </c>
      <c r="D20" s="93" t="s">
        <v>359</v>
      </c>
      <c r="E20" s="93" t="s">
        <v>51</v>
      </c>
      <c r="F20" s="126">
        <v>558</v>
      </c>
      <c r="G20" s="126">
        <v>1</v>
      </c>
      <c r="H20" s="125"/>
      <c r="I20" s="125" t="str">
        <f t="shared" si="1"/>
        <v/>
      </c>
    </row>
    <row r="21" spans="1:9" x14ac:dyDescent="0.35">
      <c r="A21" s="90" t="s">
        <v>379</v>
      </c>
      <c r="B21" s="93" t="s">
        <v>299</v>
      </c>
      <c r="C21" s="93" t="s">
        <v>353</v>
      </c>
      <c r="D21" s="93" t="s">
        <v>380</v>
      </c>
      <c r="E21" s="93" t="s">
        <v>51</v>
      </c>
      <c r="F21" s="126">
        <v>50</v>
      </c>
      <c r="G21" s="126">
        <v>1</v>
      </c>
      <c r="H21" s="125"/>
      <c r="I21" s="125" t="str">
        <f t="shared" si="1"/>
        <v/>
      </c>
    </row>
    <row r="22" spans="1:9" ht="29" x14ac:dyDescent="0.35">
      <c r="A22" s="90" t="s">
        <v>381</v>
      </c>
      <c r="B22" s="93" t="s">
        <v>299</v>
      </c>
      <c r="C22" s="93" t="s">
        <v>353</v>
      </c>
      <c r="D22" s="93" t="s">
        <v>382</v>
      </c>
      <c r="E22" s="93" t="s">
        <v>58</v>
      </c>
      <c r="F22" s="126">
        <v>16</v>
      </c>
      <c r="G22" s="126">
        <v>1</v>
      </c>
      <c r="H22" s="125"/>
      <c r="I22" s="125" t="str">
        <f t="shared" si="1"/>
        <v/>
      </c>
    </row>
    <row r="23" spans="1:9" x14ac:dyDescent="0.35">
      <c r="A23" s="90" t="s">
        <v>383</v>
      </c>
      <c r="B23" s="93" t="s">
        <v>299</v>
      </c>
      <c r="C23" s="93" t="s">
        <v>353</v>
      </c>
      <c r="D23" s="93" t="s">
        <v>384</v>
      </c>
      <c r="E23" s="93" t="s">
        <v>51</v>
      </c>
      <c r="F23" s="126">
        <v>51</v>
      </c>
      <c r="G23" s="126">
        <v>1</v>
      </c>
      <c r="H23" s="125"/>
      <c r="I23" s="125" t="str">
        <f t="shared" si="1"/>
        <v/>
      </c>
    </row>
    <row r="24" spans="1:9" ht="29" x14ac:dyDescent="0.35">
      <c r="A24" s="90" t="s">
        <v>385</v>
      </c>
      <c r="B24" s="93" t="s">
        <v>299</v>
      </c>
      <c r="C24" s="93" t="s">
        <v>353</v>
      </c>
      <c r="D24" s="93" t="s">
        <v>386</v>
      </c>
      <c r="E24" s="93" t="s">
        <v>51</v>
      </c>
      <c r="F24" s="126">
        <v>77</v>
      </c>
      <c r="G24" s="126">
        <v>1</v>
      </c>
      <c r="H24" s="125"/>
      <c r="I24" s="125" t="str">
        <f t="shared" si="1"/>
        <v/>
      </c>
    </row>
    <row r="25" spans="1:9" ht="29" x14ac:dyDescent="0.35">
      <c r="A25" s="90" t="s">
        <v>387</v>
      </c>
      <c r="B25" s="93" t="s">
        <v>299</v>
      </c>
      <c r="C25" s="93" t="s">
        <v>353</v>
      </c>
      <c r="D25" s="93" t="s">
        <v>388</v>
      </c>
      <c r="E25" s="93" t="s">
        <v>51</v>
      </c>
      <c r="F25" s="126">
        <v>548</v>
      </c>
      <c r="G25" s="126">
        <v>1</v>
      </c>
      <c r="H25" s="125"/>
      <c r="I25" s="125" t="str">
        <f t="shared" si="1"/>
        <v/>
      </c>
    </row>
    <row r="26" spans="1:9" ht="29" x14ac:dyDescent="0.35">
      <c r="A26" s="90" t="s">
        <v>389</v>
      </c>
      <c r="B26" s="93" t="s">
        <v>299</v>
      </c>
      <c r="C26" s="93" t="s">
        <v>353</v>
      </c>
      <c r="D26" s="93" t="s">
        <v>390</v>
      </c>
      <c r="E26" s="93" t="s">
        <v>51</v>
      </c>
      <c r="F26" s="126">
        <v>558</v>
      </c>
      <c r="G26" s="126">
        <v>1</v>
      </c>
      <c r="H26" s="125"/>
      <c r="I26" s="146" t="str">
        <f t="shared" si="1"/>
        <v/>
      </c>
    </row>
    <row r="27" spans="1:9" ht="29" x14ac:dyDescent="0.35">
      <c r="A27" s="90" t="s">
        <v>391</v>
      </c>
      <c r="B27" s="93" t="s">
        <v>299</v>
      </c>
      <c r="C27" s="93" t="s">
        <v>353</v>
      </c>
      <c r="D27" s="93" t="s">
        <v>392</v>
      </c>
      <c r="E27" s="93" t="s">
        <v>37</v>
      </c>
      <c r="F27" s="126">
        <v>25</v>
      </c>
      <c r="G27" s="126">
        <v>1</v>
      </c>
      <c r="H27" s="125"/>
      <c r="I27" s="146" t="str">
        <f t="shared" si="1"/>
        <v/>
      </c>
    </row>
    <row r="28" spans="1:9" x14ac:dyDescent="0.35">
      <c r="A28" s="90" t="s">
        <v>393</v>
      </c>
      <c r="B28" s="93" t="s">
        <v>299</v>
      </c>
      <c r="C28" s="93" t="s">
        <v>353</v>
      </c>
      <c r="D28" s="93" t="s">
        <v>394</v>
      </c>
      <c r="E28" s="93" t="s">
        <v>374</v>
      </c>
      <c r="F28" s="126">
        <v>25</v>
      </c>
      <c r="G28" s="126">
        <v>1</v>
      </c>
      <c r="H28" s="125"/>
      <c r="I28" s="146" t="str">
        <f t="shared" si="1"/>
        <v/>
      </c>
    </row>
    <row r="29" spans="1:9" ht="29" x14ac:dyDescent="0.35">
      <c r="A29" s="90" t="s">
        <v>395</v>
      </c>
      <c r="B29" s="93" t="s">
        <v>299</v>
      </c>
      <c r="C29" s="93" t="s">
        <v>353</v>
      </c>
      <c r="D29" s="93" t="s">
        <v>396</v>
      </c>
      <c r="E29" s="93" t="s">
        <v>397</v>
      </c>
      <c r="F29" s="126">
        <v>25</v>
      </c>
      <c r="G29" s="126">
        <v>1</v>
      </c>
      <c r="H29" s="125"/>
      <c r="I29" s="146" t="str">
        <f t="shared" si="1"/>
        <v/>
      </c>
    </row>
    <row r="30" spans="1:9" x14ac:dyDescent="0.35">
      <c r="A30" s="95" t="s">
        <v>398</v>
      </c>
      <c r="B30" s="96" t="s">
        <v>299</v>
      </c>
      <c r="C30" s="96" t="s">
        <v>353</v>
      </c>
      <c r="D30" s="233" t="s">
        <v>399</v>
      </c>
      <c r="E30" s="234"/>
      <c r="F30" s="234"/>
      <c r="G30" s="234"/>
      <c r="H30" s="234"/>
      <c r="I30" s="235"/>
    </row>
    <row r="31" spans="1:9" x14ac:dyDescent="0.35">
      <c r="A31" s="90" t="s">
        <v>400</v>
      </c>
      <c r="B31" s="93" t="s">
        <v>299</v>
      </c>
      <c r="C31" s="93" t="s">
        <v>353</v>
      </c>
      <c r="D31" s="93" t="s">
        <v>401</v>
      </c>
      <c r="E31" s="93" t="s">
        <v>345</v>
      </c>
      <c r="F31" s="94">
        <v>24</v>
      </c>
      <c r="G31" s="94">
        <v>1</v>
      </c>
      <c r="H31" s="32"/>
      <c r="I31" s="147" t="str">
        <f t="shared" ref="I31:I41" si="2">IF(H31="","",ROUND(F31*H31,2))</f>
        <v/>
      </c>
    </row>
    <row r="32" spans="1:9" x14ac:dyDescent="0.35">
      <c r="A32" s="90" t="s">
        <v>402</v>
      </c>
      <c r="B32" s="93" t="s">
        <v>299</v>
      </c>
      <c r="C32" s="93" t="s">
        <v>353</v>
      </c>
      <c r="D32" s="93" t="s">
        <v>401</v>
      </c>
      <c r="E32" s="93" t="s">
        <v>345</v>
      </c>
      <c r="F32" s="94">
        <v>1</v>
      </c>
      <c r="G32" s="94">
        <v>1</v>
      </c>
      <c r="H32" s="32"/>
      <c r="I32" s="147" t="str">
        <f t="shared" si="2"/>
        <v/>
      </c>
    </row>
    <row r="33" spans="1:9" x14ac:dyDescent="0.35">
      <c r="A33" s="90" t="s">
        <v>403</v>
      </c>
      <c r="B33" s="93" t="s">
        <v>299</v>
      </c>
      <c r="C33" s="93" t="s">
        <v>353</v>
      </c>
      <c r="D33" s="93" t="s">
        <v>404</v>
      </c>
      <c r="E33" s="93" t="s">
        <v>51</v>
      </c>
      <c r="F33" s="94">
        <v>280</v>
      </c>
      <c r="G33" s="94">
        <v>1</v>
      </c>
      <c r="H33" s="32"/>
      <c r="I33" s="147" t="str">
        <f t="shared" si="2"/>
        <v/>
      </c>
    </row>
    <row r="34" spans="1:9" ht="29" x14ac:dyDescent="0.35">
      <c r="A34" s="90" t="s">
        <v>405</v>
      </c>
      <c r="B34" s="93" t="s">
        <v>299</v>
      </c>
      <c r="C34" s="93" t="s">
        <v>353</v>
      </c>
      <c r="D34" s="93" t="s">
        <v>406</v>
      </c>
      <c r="E34" s="93" t="s">
        <v>51</v>
      </c>
      <c r="F34" s="94">
        <v>328</v>
      </c>
      <c r="G34" s="94">
        <v>1</v>
      </c>
      <c r="H34" s="32"/>
      <c r="I34" s="147" t="str">
        <f t="shared" si="2"/>
        <v/>
      </c>
    </row>
    <row r="35" spans="1:9" x14ac:dyDescent="0.35">
      <c r="A35" s="90" t="s">
        <v>407</v>
      </c>
      <c r="B35" s="93" t="s">
        <v>299</v>
      </c>
      <c r="C35" s="93" t="s">
        <v>353</v>
      </c>
      <c r="D35" s="93" t="s">
        <v>408</v>
      </c>
      <c r="E35" s="93" t="s">
        <v>37</v>
      </c>
      <c r="F35" s="94">
        <v>28</v>
      </c>
      <c r="G35" s="94">
        <v>1</v>
      </c>
      <c r="H35" s="32"/>
      <c r="I35" s="147" t="str">
        <f t="shared" si="2"/>
        <v/>
      </c>
    </row>
    <row r="36" spans="1:9" ht="29" x14ac:dyDescent="0.35">
      <c r="A36" s="90" t="s">
        <v>409</v>
      </c>
      <c r="B36" s="93" t="s">
        <v>299</v>
      </c>
      <c r="C36" s="93" t="s">
        <v>353</v>
      </c>
      <c r="D36" s="93" t="s">
        <v>410</v>
      </c>
      <c r="E36" s="93" t="s">
        <v>37</v>
      </c>
      <c r="F36" s="94">
        <v>24</v>
      </c>
      <c r="G36" s="94">
        <v>1</v>
      </c>
      <c r="H36" s="32"/>
      <c r="I36" s="147" t="str">
        <f t="shared" si="2"/>
        <v/>
      </c>
    </row>
    <row r="37" spans="1:9" ht="29" x14ac:dyDescent="0.35">
      <c r="A37" s="90" t="s">
        <v>411</v>
      </c>
      <c r="B37" s="93" t="s">
        <v>299</v>
      </c>
      <c r="C37" s="93" t="s">
        <v>353</v>
      </c>
      <c r="D37" s="93" t="s">
        <v>410</v>
      </c>
      <c r="E37" s="93" t="s">
        <v>37</v>
      </c>
      <c r="F37" s="94">
        <v>1</v>
      </c>
      <c r="G37" s="94">
        <v>1</v>
      </c>
      <c r="H37" s="32"/>
      <c r="I37" s="147" t="str">
        <f t="shared" si="2"/>
        <v/>
      </c>
    </row>
    <row r="38" spans="1:9" ht="29" x14ac:dyDescent="0.35">
      <c r="A38" s="90" t="s">
        <v>412</v>
      </c>
      <c r="B38" s="93" t="s">
        <v>299</v>
      </c>
      <c r="C38" s="93" t="s">
        <v>353</v>
      </c>
      <c r="D38" s="93" t="s">
        <v>413</v>
      </c>
      <c r="E38" s="93" t="s">
        <v>37</v>
      </c>
      <c r="F38" s="94">
        <v>25</v>
      </c>
      <c r="G38" s="94">
        <v>1</v>
      </c>
      <c r="H38" s="32"/>
      <c r="I38" s="147" t="str">
        <f t="shared" si="2"/>
        <v/>
      </c>
    </row>
    <row r="39" spans="1:9" x14ac:dyDescent="0.35">
      <c r="A39" s="90" t="s">
        <v>414</v>
      </c>
      <c r="B39" s="93" t="s">
        <v>299</v>
      </c>
      <c r="C39" s="93" t="s">
        <v>353</v>
      </c>
      <c r="D39" s="93" t="s">
        <v>415</v>
      </c>
      <c r="E39" s="93" t="s">
        <v>37</v>
      </c>
      <c r="F39" s="94">
        <v>25</v>
      </c>
      <c r="G39" s="94">
        <v>1</v>
      </c>
      <c r="H39" s="32"/>
      <c r="I39" s="147" t="str">
        <f t="shared" si="2"/>
        <v/>
      </c>
    </row>
    <row r="40" spans="1:9" x14ac:dyDescent="0.35">
      <c r="A40" s="90" t="s">
        <v>416</v>
      </c>
      <c r="B40" s="93" t="s">
        <v>299</v>
      </c>
      <c r="C40" s="93" t="s">
        <v>353</v>
      </c>
      <c r="D40" s="93" t="s">
        <v>394</v>
      </c>
      <c r="E40" s="93" t="s">
        <v>374</v>
      </c>
      <c r="F40" s="94">
        <v>25</v>
      </c>
      <c r="G40" s="94">
        <v>1</v>
      </c>
      <c r="H40" s="32"/>
      <c r="I40" s="147" t="str">
        <f t="shared" si="2"/>
        <v/>
      </c>
    </row>
    <row r="41" spans="1:9" ht="29" x14ac:dyDescent="0.35">
      <c r="A41" s="90" t="s">
        <v>417</v>
      </c>
      <c r="B41" s="93" t="s">
        <v>299</v>
      </c>
      <c r="C41" s="93" t="s">
        <v>353</v>
      </c>
      <c r="D41" s="93" t="s">
        <v>396</v>
      </c>
      <c r="E41" s="93" t="s">
        <v>397</v>
      </c>
      <c r="F41" s="94">
        <v>25</v>
      </c>
      <c r="G41" s="94">
        <v>1</v>
      </c>
      <c r="H41" s="32"/>
      <c r="I41" s="147" t="str">
        <f t="shared" si="2"/>
        <v/>
      </c>
    </row>
    <row r="42" spans="1:9" x14ac:dyDescent="0.35">
      <c r="A42" s="230" t="s">
        <v>237</v>
      </c>
      <c r="B42" s="231"/>
      <c r="C42" s="231"/>
      <c r="D42" s="231"/>
      <c r="E42" s="231"/>
      <c r="F42" s="231"/>
      <c r="G42" s="231"/>
      <c r="H42" s="232"/>
      <c r="I42" s="151">
        <f>SUM(I9:I17,I19:I29,I31:I41)</f>
        <v>0</v>
      </c>
    </row>
  </sheetData>
  <mergeCells count="7">
    <mergeCell ref="A2:I2"/>
    <mergeCell ref="A3:I3"/>
    <mergeCell ref="A4:I4"/>
    <mergeCell ref="A42:H42"/>
    <mergeCell ref="D8:I8"/>
    <mergeCell ref="D18:I18"/>
    <mergeCell ref="D30:I30"/>
  </mergeCells>
  <pageMargins left="0.7" right="0.7" top="0.75" bottom="0.75" header="0.3" footer="0.3"/>
  <pageSetup paperSize="9" scale="54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68E28E-E3FF-48C8-98EE-EF87C9E02773}">
  <sheetPr>
    <pageSetUpPr fitToPage="1"/>
  </sheetPr>
  <dimension ref="A1:H27"/>
  <sheetViews>
    <sheetView topLeftCell="A13" workbookViewId="0">
      <selection activeCell="G26" sqref="G26"/>
    </sheetView>
  </sheetViews>
  <sheetFormatPr defaultRowHeight="14.5" x14ac:dyDescent="0.35"/>
  <cols>
    <col min="1" max="1" width="8.81640625" style="129" customWidth="1"/>
    <col min="2" max="2" width="14" customWidth="1"/>
    <col min="3" max="3" width="11.54296875" customWidth="1"/>
    <col min="4" max="4" width="66.81640625" customWidth="1"/>
    <col min="5" max="5" width="9.54296875" customWidth="1"/>
    <col min="6" max="6" width="11.26953125" customWidth="1"/>
    <col min="7" max="7" width="11.54296875" customWidth="1"/>
    <col min="8" max="8" width="17.1796875" customWidth="1"/>
  </cols>
  <sheetData>
    <row r="1" spans="1:8" ht="15" thickBot="1" x14ac:dyDescent="0.4">
      <c r="A1" s="127"/>
      <c r="B1" s="61"/>
      <c r="C1" s="61"/>
      <c r="D1" s="61"/>
      <c r="E1" s="61"/>
      <c r="F1" s="61"/>
      <c r="G1" s="61"/>
      <c r="H1" s="62"/>
    </row>
    <row r="2" spans="1:8" ht="15" thickBot="1" x14ac:dyDescent="0.4">
      <c r="A2" s="214" t="s">
        <v>513</v>
      </c>
      <c r="B2" s="215"/>
      <c r="C2" s="215"/>
      <c r="D2" s="215"/>
      <c r="E2" s="215"/>
      <c r="F2" s="215"/>
      <c r="G2" s="215"/>
      <c r="H2" s="216"/>
    </row>
    <row r="3" spans="1:8" ht="15" thickBot="1" x14ac:dyDescent="0.4">
      <c r="A3" s="205" t="s">
        <v>459</v>
      </c>
      <c r="B3" s="206"/>
      <c r="C3" s="206"/>
      <c r="D3" s="206"/>
      <c r="E3" s="206"/>
      <c r="F3" s="206"/>
      <c r="G3" s="206"/>
      <c r="H3" s="207"/>
    </row>
    <row r="4" spans="1:8" ht="15" thickBot="1" x14ac:dyDescent="0.4">
      <c r="A4" s="205" t="s">
        <v>460</v>
      </c>
      <c r="B4" s="206"/>
      <c r="C4" s="206"/>
      <c r="D4" s="206"/>
      <c r="E4" s="206"/>
      <c r="F4" s="206"/>
      <c r="G4" s="206"/>
      <c r="H4" s="207"/>
    </row>
    <row r="5" spans="1:8" ht="15" thickBot="1" x14ac:dyDescent="0.4">
      <c r="A5" s="128" t="s">
        <v>20</v>
      </c>
      <c r="B5" s="109" t="s">
        <v>232</v>
      </c>
      <c r="C5" s="109" t="s">
        <v>21</v>
      </c>
      <c r="D5" s="110" t="s">
        <v>22</v>
      </c>
      <c r="E5" s="109" t="s">
        <v>23</v>
      </c>
      <c r="F5" s="109" t="s">
        <v>24</v>
      </c>
      <c r="G5" s="109" t="s">
        <v>233</v>
      </c>
      <c r="H5" s="112" t="s">
        <v>234</v>
      </c>
    </row>
    <row r="6" spans="1:8" ht="15" thickTop="1" x14ac:dyDescent="0.35">
      <c r="A6" s="133">
        <v>1</v>
      </c>
      <c r="B6" s="31"/>
      <c r="C6" s="31"/>
      <c r="D6" s="241" t="s">
        <v>25</v>
      </c>
      <c r="E6" s="242"/>
      <c r="F6" s="242"/>
      <c r="G6" s="242"/>
      <c r="H6" s="243"/>
    </row>
    <row r="7" spans="1:8" x14ac:dyDescent="0.35">
      <c r="A7" s="135" t="s">
        <v>26</v>
      </c>
      <c r="B7" s="31"/>
      <c r="C7" s="31" t="s">
        <v>27</v>
      </c>
      <c r="D7" s="236" t="s">
        <v>44</v>
      </c>
      <c r="E7" s="237"/>
      <c r="F7" s="237"/>
      <c r="G7" s="237"/>
      <c r="H7" s="238"/>
    </row>
    <row r="8" spans="1:8" x14ac:dyDescent="0.35">
      <c r="A8" s="131" t="s">
        <v>29</v>
      </c>
      <c r="B8" s="35" t="s">
        <v>418</v>
      </c>
      <c r="C8" s="35" t="s">
        <v>31</v>
      </c>
      <c r="D8" s="35" t="s">
        <v>419</v>
      </c>
      <c r="E8" s="35" t="s">
        <v>90</v>
      </c>
      <c r="F8" s="35">
        <v>9</v>
      </c>
      <c r="G8" s="35"/>
      <c r="H8" s="148" t="str">
        <f>IF(G8="","",ROUND(F8*G8,2))</f>
        <v/>
      </c>
    </row>
    <row r="9" spans="1:8" x14ac:dyDescent="0.35">
      <c r="A9" s="131" t="s">
        <v>34</v>
      </c>
      <c r="B9" s="35" t="s">
        <v>420</v>
      </c>
      <c r="C9" s="35" t="s">
        <v>31</v>
      </c>
      <c r="D9" s="35" t="s">
        <v>421</v>
      </c>
      <c r="E9" s="35" t="s">
        <v>37</v>
      </c>
      <c r="F9" s="35">
        <v>9</v>
      </c>
      <c r="G9" s="35"/>
      <c r="H9" s="148" t="str">
        <f>IF(G9="","",ROUND(F9*G9,2))</f>
        <v/>
      </c>
    </row>
    <row r="10" spans="1:8" x14ac:dyDescent="0.35">
      <c r="A10" s="133">
        <v>2</v>
      </c>
      <c r="B10" s="31"/>
      <c r="C10" s="31"/>
      <c r="D10" s="244" t="s">
        <v>422</v>
      </c>
      <c r="E10" s="245"/>
      <c r="F10" s="245"/>
      <c r="G10" s="245"/>
      <c r="H10" s="246"/>
    </row>
    <row r="11" spans="1:8" ht="29.15" customHeight="1" x14ac:dyDescent="0.35">
      <c r="A11" s="135" t="s">
        <v>296</v>
      </c>
      <c r="B11" s="31"/>
      <c r="C11" s="31" t="s">
        <v>114</v>
      </c>
      <c r="D11" s="247" t="s">
        <v>423</v>
      </c>
      <c r="E11" s="248"/>
      <c r="F11" s="248"/>
      <c r="G11" s="248"/>
      <c r="H11" s="249"/>
    </row>
    <row r="12" spans="1:8" x14ac:dyDescent="0.35">
      <c r="A12" s="131" t="s">
        <v>424</v>
      </c>
      <c r="B12" s="35" t="s">
        <v>425</v>
      </c>
      <c r="C12" s="35" t="s">
        <v>31</v>
      </c>
      <c r="D12" s="35" t="s">
        <v>426</v>
      </c>
      <c r="E12" s="35" t="s">
        <v>427</v>
      </c>
      <c r="F12" s="35">
        <v>961.1</v>
      </c>
      <c r="G12" s="35"/>
      <c r="H12" s="67" t="str">
        <f>IF(G12="","",ROUND(F12*G12,2))</f>
        <v/>
      </c>
    </row>
    <row r="13" spans="1:8" x14ac:dyDescent="0.35">
      <c r="A13" s="131" t="s">
        <v>428</v>
      </c>
      <c r="B13" s="35" t="s">
        <v>429</v>
      </c>
      <c r="C13" s="35" t="s">
        <v>31</v>
      </c>
      <c r="D13" s="35" t="s">
        <v>430</v>
      </c>
      <c r="E13" s="35" t="s">
        <v>427</v>
      </c>
      <c r="F13" s="35">
        <v>144.88</v>
      </c>
      <c r="G13" s="35"/>
      <c r="H13" s="67" t="str">
        <f t="shared" ref="H13:H14" si="0">IF(G13="","",ROUND(F13*G13,2))</f>
        <v/>
      </c>
    </row>
    <row r="14" spans="1:8" x14ac:dyDescent="0.35">
      <c r="A14" s="131" t="s">
        <v>431</v>
      </c>
      <c r="B14" s="35" t="s">
        <v>432</v>
      </c>
      <c r="C14" s="35" t="s">
        <v>31</v>
      </c>
      <c r="D14" s="35" t="s">
        <v>433</v>
      </c>
      <c r="E14" s="35" t="s">
        <v>427</v>
      </c>
      <c r="F14" s="35">
        <v>4.7300000000000004</v>
      </c>
      <c r="G14" s="35"/>
      <c r="H14" s="67" t="str">
        <f t="shared" si="0"/>
        <v/>
      </c>
    </row>
    <row r="15" spans="1:8" ht="29.15" customHeight="1" x14ac:dyDescent="0.35">
      <c r="A15" s="135" t="s">
        <v>308</v>
      </c>
      <c r="B15" s="31"/>
      <c r="C15" s="31" t="s">
        <v>114</v>
      </c>
      <c r="D15" s="247" t="s">
        <v>434</v>
      </c>
      <c r="E15" s="248"/>
      <c r="F15" s="248"/>
      <c r="G15" s="248"/>
      <c r="H15" s="249"/>
    </row>
    <row r="16" spans="1:8" x14ac:dyDescent="0.35">
      <c r="A16" s="131" t="s">
        <v>435</v>
      </c>
      <c r="B16" s="35" t="s">
        <v>436</v>
      </c>
      <c r="C16" s="35" t="s">
        <v>31</v>
      </c>
      <c r="D16" s="35" t="s">
        <v>437</v>
      </c>
      <c r="E16" s="35" t="s">
        <v>90</v>
      </c>
      <c r="F16" s="35">
        <v>75</v>
      </c>
      <c r="G16" s="35"/>
      <c r="H16" s="67" t="str">
        <f>IF(G16="","",ROUND(F16*G16,2))</f>
        <v/>
      </c>
    </row>
    <row r="17" spans="1:8" x14ac:dyDescent="0.35">
      <c r="A17" s="131" t="s">
        <v>438</v>
      </c>
      <c r="B17" s="35" t="s">
        <v>439</v>
      </c>
      <c r="C17" s="35" t="s">
        <v>31</v>
      </c>
      <c r="D17" s="35" t="s">
        <v>440</v>
      </c>
      <c r="E17" s="35" t="s">
        <v>90</v>
      </c>
      <c r="F17" s="35">
        <v>3</v>
      </c>
      <c r="G17" s="48"/>
      <c r="H17" s="67" t="str">
        <f t="shared" ref="H17:H22" si="1">IF(G17="","",ROUND(F17*G17,2))</f>
        <v/>
      </c>
    </row>
    <row r="18" spans="1:8" x14ac:dyDescent="0.35">
      <c r="A18" s="131" t="s">
        <v>441</v>
      </c>
      <c r="B18" s="35" t="s">
        <v>442</v>
      </c>
      <c r="C18" s="35" t="s">
        <v>31</v>
      </c>
      <c r="D18" s="35" t="s">
        <v>443</v>
      </c>
      <c r="E18" s="35" t="s">
        <v>90</v>
      </c>
      <c r="F18" s="35">
        <v>50</v>
      </c>
      <c r="G18" s="35"/>
      <c r="H18" s="67" t="str">
        <f t="shared" si="1"/>
        <v/>
      </c>
    </row>
    <row r="19" spans="1:8" x14ac:dyDescent="0.35">
      <c r="A19" s="131" t="s">
        <v>444</v>
      </c>
      <c r="B19" s="35" t="s">
        <v>445</v>
      </c>
      <c r="C19" s="35" t="s">
        <v>31</v>
      </c>
      <c r="D19" s="35" t="s">
        <v>446</v>
      </c>
      <c r="E19" s="35" t="s">
        <v>90</v>
      </c>
      <c r="F19" s="35">
        <v>8</v>
      </c>
      <c r="G19" s="35"/>
      <c r="H19" s="67" t="str">
        <f t="shared" si="1"/>
        <v/>
      </c>
    </row>
    <row r="20" spans="1:8" x14ac:dyDescent="0.35">
      <c r="A20" s="131" t="s">
        <v>67</v>
      </c>
      <c r="B20" s="35" t="s">
        <v>447</v>
      </c>
      <c r="C20" s="35" t="s">
        <v>31</v>
      </c>
      <c r="D20" s="35" t="s">
        <v>448</v>
      </c>
      <c r="E20" s="35" t="s">
        <v>90</v>
      </c>
      <c r="F20" s="35">
        <v>21</v>
      </c>
      <c r="G20" s="35"/>
      <c r="H20" s="67" t="str">
        <f t="shared" si="1"/>
        <v/>
      </c>
    </row>
    <row r="21" spans="1:8" x14ac:dyDescent="0.35">
      <c r="A21" s="131" t="s">
        <v>70</v>
      </c>
      <c r="B21" s="35" t="s">
        <v>449</v>
      </c>
      <c r="C21" s="35" t="s">
        <v>31</v>
      </c>
      <c r="D21" s="35" t="s">
        <v>450</v>
      </c>
      <c r="E21" s="35" t="s">
        <v>90</v>
      </c>
      <c r="F21" s="35">
        <v>4</v>
      </c>
      <c r="G21" s="35"/>
      <c r="H21" s="67" t="str">
        <f t="shared" si="1"/>
        <v/>
      </c>
    </row>
    <row r="22" spans="1:8" x14ac:dyDescent="0.35">
      <c r="A22" s="131" t="s">
        <v>73</v>
      </c>
      <c r="B22" s="35" t="s">
        <v>451</v>
      </c>
      <c r="C22" s="35" t="s">
        <v>31</v>
      </c>
      <c r="D22" s="35" t="s">
        <v>446</v>
      </c>
      <c r="E22" s="35" t="s">
        <v>90</v>
      </c>
      <c r="F22" s="35">
        <v>4</v>
      </c>
      <c r="G22" s="48"/>
      <c r="H22" s="67" t="str">
        <f t="shared" si="1"/>
        <v/>
      </c>
    </row>
    <row r="23" spans="1:8" ht="43.5" customHeight="1" x14ac:dyDescent="0.35">
      <c r="A23" s="135" t="s">
        <v>311</v>
      </c>
      <c r="B23" s="31"/>
      <c r="C23" s="31" t="s">
        <v>114</v>
      </c>
      <c r="D23" s="247" t="s">
        <v>452</v>
      </c>
      <c r="E23" s="248"/>
      <c r="F23" s="248"/>
      <c r="G23" s="248"/>
      <c r="H23" s="249"/>
    </row>
    <row r="24" spans="1:8" x14ac:dyDescent="0.35">
      <c r="A24" s="131" t="s">
        <v>77</v>
      </c>
      <c r="B24" s="35" t="s">
        <v>453</v>
      </c>
      <c r="C24" s="35" t="s">
        <v>31</v>
      </c>
      <c r="D24" s="35" t="s">
        <v>454</v>
      </c>
      <c r="E24" s="35" t="s">
        <v>90</v>
      </c>
      <c r="F24" s="35">
        <v>30</v>
      </c>
      <c r="G24" s="35"/>
      <c r="H24" s="67" t="str">
        <f>IF(G24="","",ROUND(F24*G24,2))</f>
        <v/>
      </c>
    </row>
    <row r="25" spans="1:8" ht="29.15" customHeight="1" x14ac:dyDescent="0.35">
      <c r="A25" s="135" t="s">
        <v>315</v>
      </c>
      <c r="B25" s="31"/>
      <c r="C25" s="31" t="s">
        <v>114</v>
      </c>
      <c r="D25" s="247" t="s">
        <v>455</v>
      </c>
      <c r="E25" s="248"/>
      <c r="F25" s="248"/>
      <c r="G25" s="248"/>
      <c r="H25" s="249"/>
    </row>
    <row r="26" spans="1:8" ht="15" thickBot="1" x14ac:dyDescent="0.4">
      <c r="A26" s="132" t="s">
        <v>456</v>
      </c>
      <c r="B26" s="45" t="s">
        <v>457</v>
      </c>
      <c r="C26" s="45" t="s">
        <v>31</v>
      </c>
      <c r="D26" s="45" t="s">
        <v>458</v>
      </c>
      <c r="E26" s="45" t="s">
        <v>51</v>
      </c>
      <c r="F26" s="130">
        <v>2000</v>
      </c>
      <c r="G26" s="45"/>
      <c r="H26" s="136" t="str">
        <f>IF(G26="","",ROUND(F26*G26,2))</f>
        <v/>
      </c>
    </row>
    <row r="27" spans="1:8" ht="15.5" thickTop="1" thickBot="1" x14ac:dyDescent="0.4">
      <c r="A27" s="239" t="s">
        <v>237</v>
      </c>
      <c r="B27" s="240"/>
      <c r="C27" s="240"/>
      <c r="D27" s="240"/>
      <c r="E27" s="240"/>
      <c r="F27" s="240"/>
      <c r="G27" s="240"/>
      <c r="H27" s="150">
        <f>SUM(H8:H9,H12:H14,H16:H22,H24,H26)</f>
        <v>0</v>
      </c>
    </row>
  </sheetData>
  <mergeCells count="11">
    <mergeCell ref="D7:H7"/>
    <mergeCell ref="A2:H2"/>
    <mergeCell ref="A3:H3"/>
    <mergeCell ref="A4:H4"/>
    <mergeCell ref="A27:G27"/>
    <mergeCell ref="D6:H6"/>
    <mergeCell ref="D10:H10"/>
    <mergeCell ref="D15:H15"/>
    <mergeCell ref="D23:H23"/>
    <mergeCell ref="D25:H25"/>
    <mergeCell ref="D11:H11"/>
  </mergeCells>
  <pageMargins left="0.7" right="0.7" top="0.75" bottom="0.75" header="0.3" footer="0.3"/>
  <pageSetup paperSize="9" scale="57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F2DD3C-C01F-4526-868C-9EE542F1E228}">
  <sheetPr>
    <pageSetUpPr fitToPage="1"/>
  </sheetPr>
  <dimension ref="A1:I36"/>
  <sheetViews>
    <sheetView topLeftCell="A29" workbookViewId="0">
      <selection activeCell="D42" sqref="D42"/>
    </sheetView>
  </sheetViews>
  <sheetFormatPr defaultColWidth="8.7265625" defaultRowHeight="14.5" x14ac:dyDescent="0.35"/>
  <cols>
    <col min="1" max="1" width="8.81640625" style="42" customWidth="1"/>
    <col min="2" max="2" width="14" style="42" customWidth="1"/>
    <col min="3" max="3" width="11.54296875" style="42" customWidth="1"/>
    <col min="4" max="4" width="66.81640625" style="42" customWidth="1"/>
    <col min="5" max="5" width="9.54296875" style="42" customWidth="1"/>
    <col min="6" max="6" width="11.26953125" style="42" customWidth="1"/>
    <col min="7" max="7" width="11.54296875" style="42" customWidth="1"/>
    <col min="8" max="8" width="16.81640625" style="42" customWidth="1"/>
    <col min="9" max="9" width="8.7265625" style="144"/>
    <col min="10" max="16384" width="8.7265625" style="42"/>
  </cols>
  <sheetData>
    <row r="1" spans="1:8" ht="15" thickBot="1" x14ac:dyDescent="0.4">
      <c r="A1"/>
      <c r="B1"/>
      <c r="C1"/>
      <c r="D1"/>
      <c r="E1"/>
      <c r="F1"/>
      <c r="G1"/>
      <c r="H1"/>
    </row>
    <row r="2" spans="1:8" ht="15" thickBot="1" x14ac:dyDescent="0.4">
      <c r="A2" s="202" t="s">
        <v>513</v>
      </c>
      <c r="B2" s="203"/>
      <c r="C2" s="203"/>
      <c r="D2" s="203"/>
      <c r="E2" s="203"/>
      <c r="F2" s="203"/>
      <c r="G2" s="203"/>
      <c r="H2" s="204"/>
    </row>
    <row r="3" spans="1:8" ht="15" thickBot="1" x14ac:dyDescent="0.4">
      <c r="A3" s="205" t="s">
        <v>461</v>
      </c>
      <c r="B3" s="206"/>
      <c r="C3" s="206"/>
      <c r="D3" s="206"/>
      <c r="E3" s="206"/>
      <c r="F3" s="206"/>
      <c r="G3" s="206"/>
      <c r="H3" s="207"/>
    </row>
    <row r="4" spans="1:8" ht="15" thickBot="1" x14ac:dyDescent="0.4">
      <c r="A4" s="205" t="s">
        <v>528</v>
      </c>
      <c r="B4" s="206"/>
      <c r="C4" s="206"/>
      <c r="D4" s="206"/>
      <c r="E4" s="206"/>
      <c r="F4" s="206"/>
      <c r="G4" s="206"/>
      <c r="H4" s="207"/>
    </row>
    <row r="5" spans="1:8" ht="15" thickBot="1" x14ac:dyDescent="0.4">
      <c r="A5" s="107" t="s">
        <v>20</v>
      </c>
      <c r="B5" s="109" t="s">
        <v>232</v>
      </c>
      <c r="C5" s="109" t="s">
        <v>21</v>
      </c>
      <c r="D5" s="110" t="s">
        <v>22</v>
      </c>
      <c r="E5" s="109" t="s">
        <v>23</v>
      </c>
      <c r="F5" s="109" t="s">
        <v>24</v>
      </c>
      <c r="G5" s="109" t="s">
        <v>233</v>
      </c>
      <c r="H5" s="112" t="s">
        <v>234</v>
      </c>
    </row>
    <row r="6" spans="1:8" ht="15" thickTop="1" x14ac:dyDescent="0.35">
      <c r="A6" s="49">
        <v>1</v>
      </c>
      <c r="B6" s="29"/>
      <c r="C6" s="29"/>
      <c r="D6" s="253" t="s">
        <v>25</v>
      </c>
      <c r="E6" s="254"/>
      <c r="F6" s="254"/>
      <c r="G6" s="254"/>
      <c r="H6" s="255"/>
    </row>
    <row r="7" spans="1:8" ht="29.15" customHeight="1" x14ac:dyDescent="0.35">
      <c r="A7" s="56" t="s">
        <v>26</v>
      </c>
      <c r="B7" s="31"/>
      <c r="C7" s="31" t="s">
        <v>27</v>
      </c>
      <c r="D7" s="236" t="s">
        <v>28</v>
      </c>
      <c r="E7" s="237"/>
      <c r="F7" s="237"/>
      <c r="G7" s="237"/>
      <c r="H7" s="256"/>
    </row>
    <row r="8" spans="1:8" x14ac:dyDescent="0.35">
      <c r="A8" s="50" t="s">
        <v>29</v>
      </c>
      <c r="B8" s="32" t="s">
        <v>30</v>
      </c>
      <c r="C8" s="32" t="s">
        <v>31</v>
      </c>
      <c r="D8" s="159" t="s">
        <v>32</v>
      </c>
      <c r="E8" s="32" t="s">
        <v>33</v>
      </c>
      <c r="F8" s="35">
        <f>3.665-1.68</f>
        <v>1.9850000000000001</v>
      </c>
      <c r="G8" s="160"/>
      <c r="H8" s="51" t="str">
        <f>IF(G8="","",ROUND(F8*G8,2))</f>
        <v/>
      </c>
    </row>
    <row r="9" spans="1:8" x14ac:dyDescent="0.35">
      <c r="A9" s="56">
        <v>44228</v>
      </c>
      <c r="B9" s="31"/>
      <c r="C9" s="31" t="s">
        <v>27</v>
      </c>
      <c r="D9" s="157" t="s">
        <v>44</v>
      </c>
      <c r="E9" s="31"/>
      <c r="F9" s="31"/>
      <c r="G9" s="31"/>
      <c r="H9" s="158"/>
    </row>
    <row r="10" spans="1:8" ht="29" x14ac:dyDescent="0.35">
      <c r="A10" s="50" t="s">
        <v>517</v>
      </c>
      <c r="B10" s="32" t="s">
        <v>46</v>
      </c>
      <c r="C10" s="32" t="s">
        <v>31</v>
      </c>
      <c r="D10" s="159" t="s">
        <v>47</v>
      </c>
      <c r="E10" s="32" t="s">
        <v>43</v>
      </c>
      <c r="F10" s="160">
        <v>3047</v>
      </c>
      <c r="G10" s="32"/>
      <c r="H10" s="51" t="str">
        <f>IF(G10="","",ROUND(F10*G10,2))</f>
        <v/>
      </c>
    </row>
    <row r="11" spans="1:8" x14ac:dyDescent="0.35">
      <c r="A11" s="49">
        <v>2</v>
      </c>
      <c r="B11" s="29"/>
      <c r="C11" s="29"/>
      <c r="D11" s="155" t="s">
        <v>59</v>
      </c>
      <c r="E11" s="29"/>
      <c r="F11" s="29"/>
      <c r="G11" s="29"/>
      <c r="H11" s="156"/>
    </row>
    <row r="12" spans="1:8" ht="29" x14ac:dyDescent="0.35">
      <c r="A12" s="56" t="s">
        <v>296</v>
      </c>
      <c r="B12" s="31"/>
      <c r="C12" s="31" t="s">
        <v>27</v>
      </c>
      <c r="D12" s="157" t="s">
        <v>61</v>
      </c>
      <c r="E12" s="31"/>
      <c r="F12" s="31"/>
      <c r="G12" s="31"/>
      <c r="H12" s="158"/>
    </row>
    <row r="13" spans="1:8" x14ac:dyDescent="0.35">
      <c r="A13" s="50" t="s">
        <v>424</v>
      </c>
      <c r="B13" s="32" t="s">
        <v>63</v>
      </c>
      <c r="C13" s="32" t="s">
        <v>31</v>
      </c>
      <c r="D13" s="159" t="s">
        <v>64</v>
      </c>
      <c r="E13" s="32" t="s">
        <v>58</v>
      </c>
      <c r="F13" s="32">
        <v>422</v>
      </c>
      <c r="G13" s="32"/>
      <c r="H13" s="51" t="str">
        <f>IF(G13="","",ROUND(F13*G13,2))</f>
        <v/>
      </c>
    </row>
    <row r="14" spans="1:8" ht="29" x14ac:dyDescent="0.35">
      <c r="A14" s="56">
        <v>44229</v>
      </c>
      <c r="B14" s="31"/>
      <c r="C14" s="31" t="s">
        <v>27</v>
      </c>
      <c r="D14" s="157" t="s">
        <v>66</v>
      </c>
      <c r="E14" s="31"/>
      <c r="F14" s="31"/>
      <c r="G14" s="31"/>
      <c r="H14" s="158"/>
    </row>
    <row r="15" spans="1:8" ht="29" x14ac:dyDescent="0.35">
      <c r="A15" s="50" t="s">
        <v>518</v>
      </c>
      <c r="B15" s="32" t="s">
        <v>71</v>
      </c>
      <c r="C15" s="32" t="s">
        <v>31</v>
      </c>
      <c r="D15" s="159" t="s">
        <v>72</v>
      </c>
      <c r="E15" s="32" t="s">
        <v>58</v>
      </c>
      <c r="F15" s="32">
        <v>84</v>
      </c>
      <c r="G15" s="32"/>
      <c r="H15" s="51" t="str">
        <f>IF(G15="","",ROUND(F15*G15,2))</f>
        <v/>
      </c>
    </row>
    <row r="16" spans="1:8" x14ac:dyDescent="0.35">
      <c r="A16" s="49">
        <v>3</v>
      </c>
      <c r="B16" s="29"/>
      <c r="C16" s="29"/>
      <c r="D16" s="155" t="s">
        <v>108</v>
      </c>
      <c r="E16" s="29"/>
      <c r="F16" s="29"/>
      <c r="G16" s="29"/>
      <c r="H16" s="156"/>
    </row>
    <row r="17" spans="1:8" ht="29" x14ac:dyDescent="0.35">
      <c r="A17" s="56">
        <v>44199</v>
      </c>
      <c r="B17" s="31"/>
      <c r="C17" s="31" t="s">
        <v>27</v>
      </c>
      <c r="D17" s="157" t="s">
        <v>110</v>
      </c>
      <c r="E17" s="31"/>
      <c r="F17" s="31"/>
      <c r="G17" s="31"/>
      <c r="H17" s="158"/>
    </row>
    <row r="18" spans="1:8" ht="29" x14ac:dyDescent="0.35">
      <c r="A18" s="50" t="s">
        <v>519</v>
      </c>
      <c r="B18" s="32" t="s">
        <v>112</v>
      </c>
      <c r="C18" s="32" t="s">
        <v>31</v>
      </c>
      <c r="D18" s="159" t="s">
        <v>113</v>
      </c>
      <c r="E18" s="32" t="s">
        <v>43</v>
      </c>
      <c r="F18" s="52">
        <v>3047</v>
      </c>
      <c r="G18" s="32"/>
      <c r="H18" s="51" t="str">
        <f>IF(G18="","",ROUND(F18*G18,2))</f>
        <v/>
      </c>
    </row>
    <row r="19" spans="1:8" ht="43.5" x14ac:dyDescent="0.35">
      <c r="A19" s="56">
        <v>44230</v>
      </c>
      <c r="B19" s="31"/>
      <c r="C19" s="31" t="s">
        <v>114</v>
      </c>
      <c r="D19" s="157" t="s">
        <v>119</v>
      </c>
      <c r="E19" s="31"/>
      <c r="F19" s="31"/>
      <c r="G19" s="31"/>
      <c r="H19" s="158"/>
    </row>
    <row r="20" spans="1:8" ht="29" x14ac:dyDescent="0.35">
      <c r="A20" s="50" t="s">
        <v>520</v>
      </c>
      <c r="B20" s="32" t="s">
        <v>121</v>
      </c>
      <c r="C20" s="32" t="s">
        <v>31</v>
      </c>
      <c r="D20" s="159" t="s">
        <v>475</v>
      </c>
      <c r="E20" s="32" t="s">
        <v>43</v>
      </c>
      <c r="F20" s="32">
        <v>499</v>
      </c>
      <c r="G20" s="32"/>
      <c r="H20" s="51" t="str">
        <f>IF(G20="","",ROUND(F20*G20,2))</f>
        <v/>
      </c>
    </row>
    <row r="21" spans="1:8" ht="43.5" x14ac:dyDescent="0.35">
      <c r="A21" s="56">
        <v>44258</v>
      </c>
      <c r="B21" s="31"/>
      <c r="C21" s="31" t="s">
        <v>114</v>
      </c>
      <c r="D21" s="157" t="s">
        <v>123</v>
      </c>
      <c r="E21" s="31"/>
      <c r="F21" s="31"/>
      <c r="G21" s="31"/>
      <c r="H21" s="158"/>
    </row>
    <row r="22" spans="1:8" ht="29" x14ac:dyDescent="0.35">
      <c r="A22" s="50" t="s">
        <v>521</v>
      </c>
      <c r="B22" s="32" t="s">
        <v>125</v>
      </c>
      <c r="C22" s="32" t="s">
        <v>31</v>
      </c>
      <c r="D22" s="159" t="s">
        <v>126</v>
      </c>
      <c r="E22" s="32" t="s">
        <v>43</v>
      </c>
      <c r="F22" s="32">
        <v>878</v>
      </c>
      <c r="G22" s="32"/>
      <c r="H22" s="51" t="str">
        <f>IF(G22="","",ROUND(F22*G22,2))</f>
        <v/>
      </c>
    </row>
    <row r="23" spans="1:8" x14ac:dyDescent="0.35">
      <c r="A23" s="50" t="s">
        <v>522</v>
      </c>
      <c r="B23" s="32" t="s">
        <v>128</v>
      </c>
      <c r="C23" s="32" t="s">
        <v>31</v>
      </c>
      <c r="D23" s="159" t="s">
        <v>129</v>
      </c>
      <c r="E23" s="32" t="s">
        <v>43</v>
      </c>
      <c r="F23" s="35">
        <f>878</f>
        <v>878</v>
      </c>
      <c r="G23" s="32"/>
      <c r="H23" s="51" t="str">
        <f>IF(G23="","",ROUND(F23*G23,2))</f>
        <v/>
      </c>
    </row>
    <row r="24" spans="1:8" ht="43.5" x14ac:dyDescent="0.35">
      <c r="A24" s="56">
        <v>44289</v>
      </c>
      <c r="B24" s="31"/>
      <c r="C24" s="31" t="s">
        <v>114</v>
      </c>
      <c r="D24" s="157" t="s">
        <v>130</v>
      </c>
      <c r="E24" s="31"/>
      <c r="F24" s="31"/>
      <c r="G24" s="31"/>
      <c r="H24" s="158"/>
    </row>
    <row r="25" spans="1:8" ht="29" x14ac:dyDescent="0.35">
      <c r="A25" s="50" t="s">
        <v>523</v>
      </c>
      <c r="B25" s="32" t="s">
        <v>135</v>
      </c>
      <c r="C25" s="32" t="s">
        <v>31</v>
      </c>
      <c r="D25" s="159" t="s">
        <v>136</v>
      </c>
      <c r="E25" s="32" t="s">
        <v>43</v>
      </c>
      <c r="F25" s="160">
        <v>3047</v>
      </c>
      <c r="G25" s="32"/>
      <c r="H25" s="51" t="str">
        <f>IF(G25="","",ROUND(F25*G25,2))</f>
        <v/>
      </c>
    </row>
    <row r="26" spans="1:8" ht="43.5" x14ac:dyDescent="0.35">
      <c r="A26" s="56">
        <v>44319</v>
      </c>
      <c r="B26" s="31"/>
      <c r="C26" s="31" t="s">
        <v>114</v>
      </c>
      <c r="D26" s="157" t="s">
        <v>137</v>
      </c>
      <c r="E26" s="31"/>
      <c r="F26" s="31"/>
      <c r="G26" s="31"/>
      <c r="H26" s="158"/>
    </row>
    <row r="27" spans="1:8" ht="29" x14ac:dyDescent="0.35">
      <c r="A27" s="50" t="s">
        <v>524</v>
      </c>
      <c r="B27" s="32" t="s">
        <v>139</v>
      </c>
      <c r="C27" s="32" t="s">
        <v>31</v>
      </c>
      <c r="D27" s="159" t="s">
        <v>140</v>
      </c>
      <c r="E27" s="32" t="s">
        <v>43</v>
      </c>
      <c r="F27" s="160">
        <v>2548</v>
      </c>
      <c r="G27" s="32"/>
      <c r="H27" s="51" t="str">
        <f>IF(G27="","",ROUND(F27*G27,2))</f>
        <v/>
      </c>
    </row>
    <row r="28" spans="1:8" ht="29" x14ac:dyDescent="0.35">
      <c r="A28" s="50" t="s">
        <v>525</v>
      </c>
      <c r="B28" s="32" t="s">
        <v>142</v>
      </c>
      <c r="C28" s="32" t="s">
        <v>31</v>
      </c>
      <c r="D28" s="159" t="s">
        <v>143</v>
      </c>
      <c r="E28" s="32" t="s">
        <v>43</v>
      </c>
      <c r="F28" s="32">
        <v>499</v>
      </c>
      <c r="G28" s="32"/>
      <c r="H28" s="51" t="str">
        <f>IF(G28="","",ROUND(F28*G28,2))</f>
        <v/>
      </c>
    </row>
    <row r="29" spans="1:8" ht="43.5" x14ac:dyDescent="0.35">
      <c r="A29" s="56">
        <v>44350</v>
      </c>
      <c r="B29" s="31"/>
      <c r="C29" s="31" t="s">
        <v>114</v>
      </c>
      <c r="D29" s="157" t="s">
        <v>150</v>
      </c>
      <c r="E29" s="31"/>
      <c r="F29" s="31"/>
      <c r="G29" s="31"/>
      <c r="H29" s="158"/>
    </row>
    <row r="30" spans="1:8" x14ac:dyDescent="0.35">
      <c r="A30" s="50" t="s">
        <v>526</v>
      </c>
      <c r="B30" s="32" t="s">
        <v>152</v>
      </c>
      <c r="C30" s="32" t="s">
        <v>31</v>
      </c>
      <c r="D30" s="159" t="s">
        <v>153</v>
      </c>
      <c r="E30" s="32" t="s">
        <v>43</v>
      </c>
      <c r="F30" s="32">
        <v>878</v>
      </c>
      <c r="G30" s="32"/>
      <c r="H30" s="51" t="str">
        <f>IF(G30="","",ROUND(F30*G30,2))</f>
        <v/>
      </c>
    </row>
    <row r="31" spans="1:8" ht="29" x14ac:dyDescent="0.35">
      <c r="A31" s="56">
        <v>44380</v>
      </c>
      <c r="B31" s="31"/>
      <c r="C31" s="31" t="s">
        <v>114</v>
      </c>
      <c r="D31" s="157" t="s">
        <v>485</v>
      </c>
      <c r="E31" s="31"/>
      <c r="F31" s="31"/>
      <c r="G31" s="31"/>
      <c r="H31" s="158"/>
    </row>
    <row r="32" spans="1:8" x14ac:dyDescent="0.35">
      <c r="A32" s="38" t="s">
        <v>529</v>
      </c>
      <c r="B32" s="35" t="s">
        <v>152</v>
      </c>
      <c r="C32" s="35" t="s">
        <v>31</v>
      </c>
      <c r="D32" s="36" t="s">
        <v>487</v>
      </c>
      <c r="E32" s="35" t="s">
        <v>58</v>
      </c>
      <c r="F32" s="35">
        <v>-92</v>
      </c>
      <c r="G32" s="35"/>
      <c r="H32" s="37" t="str">
        <f>IF(G32="","",ROUND(F32*G32,2))</f>
        <v/>
      </c>
    </row>
    <row r="33" spans="1:8" x14ac:dyDescent="0.35">
      <c r="A33" s="49">
        <v>4</v>
      </c>
      <c r="B33" s="29"/>
      <c r="C33" s="29"/>
      <c r="D33" s="155" t="s">
        <v>157</v>
      </c>
      <c r="E33" s="29"/>
      <c r="F33" s="29"/>
      <c r="G33" s="29"/>
      <c r="H33" s="156"/>
    </row>
    <row r="34" spans="1:8" ht="43.5" x14ac:dyDescent="0.35">
      <c r="A34" s="56">
        <v>44200</v>
      </c>
      <c r="B34" s="31"/>
      <c r="C34" s="31" t="s">
        <v>114</v>
      </c>
      <c r="D34" s="157" t="s">
        <v>176</v>
      </c>
      <c r="E34" s="31"/>
      <c r="F34" s="31"/>
      <c r="G34" s="31"/>
      <c r="H34" s="158"/>
    </row>
    <row r="35" spans="1:8" ht="44" thickBot="1" x14ac:dyDescent="0.4">
      <c r="A35" s="171" t="s">
        <v>527</v>
      </c>
      <c r="B35" s="58" t="s">
        <v>178</v>
      </c>
      <c r="C35" s="58" t="s">
        <v>31</v>
      </c>
      <c r="D35" s="172" t="s">
        <v>179</v>
      </c>
      <c r="E35" s="58" t="s">
        <v>43</v>
      </c>
      <c r="F35" s="173">
        <v>3047</v>
      </c>
      <c r="G35" s="58"/>
      <c r="H35" s="59" t="str">
        <f>IF(G35="","",ROUND(F35*G35,2))</f>
        <v/>
      </c>
    </row>
    <row r="36" spans="1:8" ht="15" thickBot="1" x14ac:dyDescent="0.4">
      <c r="A36" s="250" t="s">
        <v>237</v>
      </c>
      <c r="B36" s="251"/>
      <c r="C36" s="251"/>
      <c r="D36" s="251"/>
      <c r="E36" s="251"/>
      <c r="F36" s="251"/>
      <c r="G36" s="252"/>
      <c r="H36" s="161">
        <f>SUM(H8,H10,H13,H15,H18,H20,H22:H23,H25,H27:H28,H30,H32,H35)</f>
        <v>0</v>
      </c>
    </row>
  </sheetData>
  <mergeCells count="6">
    <mergeCell ref="A36:G36"/>
    <mergeCell ref="A2:H2"/>
    <mergeCell ref="A3:H3"/>
    <mergeCell ref="A4:H4"/>
    <mergeCell ref="D6:H6"/>
    <mergeCell ref="D7:H7"/>
  </mergeCells>
  <pageMargins left="0.25" right="0.25" top="0.75" bottom="0.75" header="0.3" footer="0.3"/>
  <pageSetup paperSize="9" scale="6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3EA7FD-C3A5-4866-94AB-68F8F96BF2EC}">
  <sheetPr>
    <pageSetUpPr fitToPage="1"/>
  </sheetPr>
  <dimension ref="A1:H63"/>
  <sheetViews>
    <sheetView topLeftCell="A37" zoomScale="85" zoomScaleNormal="85" workbookViewId="0">
      <selection activeCell="F43" sqref="F43"/>
    </sheetView>
  </sheetViews>
  <sheetFormatPr defaultRowHeight="14.5" x14ac:dyDescent="0.35"/>
  <cols>
    <col min="1" max="1" width="8.81640625" customWidth="1"/>
    <col min="2" max="2" width="14" customWidth="1"/>
    <col min="3" max="3" width="11.54296875" customWidth="1"/>
    <col min="4" max="4" width="66.81640625" customWidth="1"/>
    <col min="5" max="5" width="9.54296875" customWidth="1"/>
    <col min="6" max="6" width="11.26953125" customWidth="1"/>
    <col min="7" max="7" width="11.54296875" customWidth="1"/>
    <col min="8" max="8" width="17.1796875" customWidth="1"/>
  </cols>
  <sheetData>
    <row r="1" spans="1:8" ht="15" thickBot="1" x14ac:dyDescent="0.4"/>
    <row r="2" spans="1:8" ht="15" thickBot="1" x14ac:dyDescent="0.4">
      <c r="A2" s="202" t="s">
        <v>513</v>
      </c>
      <c r="B2" s="203"/>
      <c r="C2" s="203"/>
      <c r="D2" s="203"/>
      <c r="E2" s="203"/>
      <c r="F2" s="203"/>
      <c r="G2" s="203"/>
      <c r="H2" s="204"/>
    </row>
    <row r="3" spans="1:8" ht="15" thickBot="1" x14ac:dyDescent="0.4">
      <c r="A3" s="205" t="s">
        <v>462</v>
      </c>
      <c r="B3" s="206"/>
      <c r="C3" s="206"/>
      <c r="D3" s="206"/>
      <c r="E3" s="206"/>
      <c r="F3" s="206"/>
      <c r="G3" s="206"/>
      <c r="H3" s="207"/>
    </row>
    <row r="4" spans="1:8" ht="15" thickBot="1" x14ac:dyDescent="0.4">
      <c r="A4" s="205" t="s">
        <v>463</v>
      </c>
      <c r="B4" s="206"/>
      <c r="C4" s="206"/>
      <c r="D4" s="206"/>
      <c r="E4" s="206"/>
      <c r="F4" s="206"/>
      <c r="G4" s="206"/>
      <c r="H4" s="207"/>
    </row>
    <row r="5" spans="1:8" ht="15" thickBot="1" x14ac:dyDescent="0.4">
      <c r="A5" s="107" t="s">
        <v>20</v>
      </c>
      <c r="B5" s="109" t="s">
        <v>232</v>
      </c>
      <c r="C5" s="109" t="s">
        <v>21</v>
      </c>
      <c r="D5" s="110" t="s">
        <v>22</v>
      </c>
      <c r="E5" s="109" t="s">
        <v>23</v>
      </c>
      <c r="F5" s="109" t="s">
        <v>24</v>
      </c>
      <c r="G5" s="109" t="s">
        <v>233</v>
      </c>
      <c r="H5" s="112" t="s">
        <v>234</v>
      </c>
    </row>
    <row r="6" spans="1:8" ht="15" thickTop="1" x14ac:dyDescent="0.35">
      <c r="A6" s="30">
        <v>1</v>
      </c>
      <c r="B6" s="31"/>
      <c r="C6" s="31"/>
      <c r="D6" s="257" t="s">
        <v>25</v>
      </c>
      <c r="E6" s="258"/>
      <c r="F6" s="258"/>
      <c r="G6" s="258"/>
      <c r="H6" s="259"/>
    </row>
    <row r="7" spans="1:8" ht="29.15" customHeight="1" x14ac:dyDescent="0.35">
      <c r="A7" s="56" t="s">
        <v>26</v>
      </c>
      <c r="B7" s="31"/>
      <c r="C7" s="31" t="s">
        <v>27</v>
      </c>
      <c r="D7" s="247" t="s">
        <v>28</v>
      </c>
      <c r="E7" s="248"/>
      <c r="F7" s="248"/>
      <c r="G7" s="248"/>
      <c r="H7" s="260"/>
    </row>
    <row r="8" spans="1:8" x14ac:dyDescent="0.35">
      <c r="A8" s="38" t="s">
        <v>29</v>
      </c>
      <c r="B8" s="35" t="s">
        <v>30</v>
      </c>
      <c r="C8" s="35" t="s">
        <v>31</v>
      </c>
      <c r="D8" s="36" t="s">
        <v>32</v>
      </c>
      <c r="E8" s="35" t="s">
        <v>33</v>
      </c>
      <c r="F8" s="35">
        <v>3</v>
      </c>
      <c r="G8" s="48"/>
      <c r="H8" s="37" t="str">
        <f>IF(G8="","",ROUND(F8*G8,2))</f>
        <v/>
      </c>
    </row>
    <row r="9" spans="1:8" x14ac:dyDescent="0.35">
      <c r="A9" s="38" t="s">
        <v>34</v>
      </c>
      <c r="B9" s="35" t="s">
        <v>35</v>
      </c>
      <c r="C9" s="35" t="s">
        <v>31</v>
      </c>
      <c r="D9" s="36" t="s">
        <v>36</v>
      </c>
      <c r="E9" s="35" t="s">
        <v>37</v>
      </c>
      <c r="F9" s="35">
        <v>8</v>
      </c>
      <c r="G9" s="48"/>
      <c r="H9" s="37" t="str">
        <f>IF(G9="","",ROUND(F9*G9,2))</f>
        <v/>
      </c>
    </row>
    <row r="10" spans="1:8" ht="29.15" customHeight="1" x14ac:dyDescent="0.35">
      <c r="A10" s="56" t="s">
        <v>60</v>
      </c>
      <c r="B10" s="31"/>
      <c r="C10" s="31" t="s">
        <v>38</v>
      </c>
      <c r="D10" s="247" t="s">
        <v>39</v>
      </c>
      <c r="E10" s="248"/>
      <c r="F10" s="248"/>
      <c r="G10" s="248"/>
      <c r="H10" s="260"/>
    </row>
    <row r="11" spans="1:8" x14ac:dyDescent="0.35">
      <c r="A11" s="38" t="s">
        <v>40</v>
      </c>
      <c r="B11" s="35" t="s">
        <v>41</v>
      </c>
      <c r="C11" s="35" t="s">
        <v>31</v>
      </c>
      <c r="D11" s="36" t="s">
        <v>42</v>
      </c>
      <c r="E11" s="35" t="s">
        <v>43</v>
      </c>
      <c r="F11" s="55">
        <v>15543</v>
      </c>
      <c r="G11" s="35"/>
      <c r="H11" s="37" t="str">
        <f>IF(G11="","",ROUND(F11*G11,2))</f>
        <v/>
      </c>
    </row>
    <row r="12" spans="1:8" x14ac:dyDescent="0.35">
      <c r="A12" s="56" t="s">
        <v>398</v>
      </c>
      <c r="B12" s="31"/>
      <c r="C12" s="31" t="s">
        <v>27</v>
      </c>
      <c r="D12" s="247" t="s">
        <v>44</v>
      </c>
      <c r="E12" s="248"/>
      <c r="F12" s="248"/>
      <c r="G12" s="248"/>
      <c r="H12" s="260"/>
    </row>
    <row r="13" spans="1:8" ht="29" x14ac:dyDescent="0.35">
      <c r="A13" s="38" t="s">
        <v>45</v>
      </c>
      <c r="B13" s="35" t="s">
        <v>46</v>
      </c>
      <c r="C13" s="35" t="s">
        <v>31</v>
      </c>
      <c r="D13" s="36" t="s">
        <v>47</v>
      </c>
      <c r="E13" s="35" t="s">
        <v>43</v>
      </c>
      <c r="F13" s="39">
        <v>1397</v>
      </c>
      <c r="G13" s="35"/>
      <c r="H13" s="37" t="str">
        <f>IF(G13="","",ROUND(F13*G13,2))</f>
        <v/>
      </c>
    </row>
    <row r="14" spans="1:8" ht="29" x14ac:dyDescent="0.35">
      <c r="A14" s="38" t="s">
        <v>48</v>
      </c>
      <c r="B14" s="35" t="s">
        <v>468</v>
      </c>
      <c r="C14" s="35" t="s">
        <v>31</v>
      </c>
      <c r="D14" s="36" t="s">
        <v>469</v>
      </c>
      <c r="E14" s="35" t="s">
        <v>43</v>
      </c>
      <c r="F14" s="35">
        <v>77</v>
      </c>
      <c r="G14" s="35"/>
      <c r="H14" s="37" t="str">
        <f t="shared" ref="H14:H15" si="0">IF(G14="","",ROUND(F14*G14,2))</f>
        <v/>
      </c>
    </row>
    <row r="15" spans="1:8" ht="29" x14ac:dyDescent="0.35">
      <c r="A15" s="38" t="s">
        <v>52</v>
      </c>
      <c r="B15" s="35" t="s">
        <v>56</v>
      </c>
      <c r="C15" s="35" t="s">
        <v>31</v>
      </c>
      <c r="D15" s="36" t="s">
        <v>57</v>
      </c>
      <c r="E15" s="35" t="s">
        <v>58</v>
      </c>
      <c r="F15" s="35">
        <v>33.369999999999997</v>
      </c>
      <c r="G15" s="48"/>
      <c r="H15" s="37" t="str">
        <f t="shared" si="0"/>
        <v/>
      </c>
    </row>
    <row r="16" spans="1:8" x14ac:dyDescent="0.35">
      <c r="A16" s="30">
        <v>2</v>
      </c>
      <c r="B16" s="31"/>
      <c r="C16" s="31"/>
      <c r="D16" s="247" t="s">
        <v>59</v>
      </c>
      <c r="E16" s="248"/>
      <c r="F16" s="248"/>
      <c r="G16" s="248"/>
      <c r="H16" s="260"/>
    </row>
    <row r="17" spans="1:8" ht="29.15" customHeight="1" x14ac:dyDescent="0.35">
      <c r="A17" s="56" t="s">
        <v>296</v>
      </c>
      <c r="B17" s="31"/>
      <c r="C17" s="31" t="s">
        <v>27</v>
      </c>
      <c r="D17" s="247" t="s">
        <v>61</v>
      </c>
      <c r="E17" s="248"/>
      <c r="F17" s="248"/>
      <c r="G17" s="248"/>
      <c r="H17" s="260"/>
    </row>
    <row r="18" spans="1:8" x14ac:dyDescent="0.35">
      <c r="A18" s="38" t="s">
        <v>470</v>
      </c>
      <c r="B18" s="35" t="s">
        <v>63</v>
      </c>
      <c r="C18" s="35" t="s">
        <v>31</v>
      </c>
      <c r="D18" s="36" t="s">
        <v>64</v>
      </c>
      <c r="E18" s="35" t="s">
        <v>58</v>
      </c>
      <c r="F18" s="39">
        <v>5017</v>
      </c>
      <c r="G18" s="35"/>
      <c r="H18" s="37" t="str">
        <f>IF(G18="","",ROUND(F18*G18,2))</f>
        <v/>
      </c>
    </row>
    <row r="19" spans="1:8" ht="29.15" customHeight="1" x14ac:dyDescent="0.35">
      <c r="A19" s="56" t="s">
        <v>308</v>
      </c>
      <c r="B19" s="31"/>
      <c r="C19" s="31" t="s">
        <v>27</v>
      </c>
      <c r="D19" s="236" t="s">
        <v>66</v>
      </c>
      <c r="E19" s="237"/>
      <c r="F19" s="237"/>
      <c r="G19" s="237"/>
      <c r="H19" s="256"/>
    </row>
    <row r="20" spans="1:8" ht="29" x14ac:dyDescent="0.35">
      <c r="A20" s="38" t="s">
        <v>441</v>
      </c>
      <c r="B20" s="35" t="s">
        <v>71</v>
      </c>
      <c r="C20" s="35" t="s">
        <v>31</v>
      </c>
      <c r="D20" s="36" t="s">
        <v>72</v>
      </c>
      <c r="E20" s="35" t="s">
        <v>58</v>
      </c>
      <c r="F20" s="55">
        <v>5101</v>
      </c>
      <c r="G20" s="35"/>
      <c r="H20" s="37" t="str">
        <f>IF(G20="","",ROUND(F20*G20,2))</f>
        <v/>
      </c>
    </row>
    <row r="21" spans="1:8" x14ac:dyDescent="0.35">
      <c r="A21" s="30">
        <v>3</v>
      </c>
      <c r="B21" s="31"/>
      <c r="C21" s="31"/>
      <c r="D21" s="247" t="s">
        <v>93</v>
      </c>
      <c r="E21" s="248"/>
      <c r="F21" s="248"/>
      <c r="G21" s="248"/>
      <c r="H21" s="260"/>
    </row>
    <row r="22" spans="1:8" ht="29.15" customHeight="1" x14ac:dyDescent="0.35">
      <c r="A22" s="56" t="s">
        <v>94</v>
      </c>
      <c r="B22" s="31"/>
      <c r="C22" s="31" t="s">
        <v>95</v>
      </c>
      <c r="D22" s="261" t="s">
        <v>96</v>
      </c>
      <c r="E22" s="262"/>
      <c r="F22" s="262"/>
      <c r="G22" s="262"/>
      <c r="H22" s="263"/>
    </row>
    <row r="23" spans="1:8" x14ac:dyDescent="0.35">
      <c r="A23" s="38" t="s">
        <v>471</v>
      </c>
      <c r="B23" s="35" t="s">
        <v>101</v>
      </c>
      <c r="C23" s="35" t="s">
        <v>31</v>
      </c>
      <c r="D23" s="36" t="s">
        <v>102</v>
      </c>
      <c r="E23" s="35" t="s">
        <v>51</v>
      </c>
      <c r="F23" s="35">
        <v>16</v>
      </c>
      <c r="G23" s="48"/>
      <c r="H23" s="37" t="str">
        <f>IF(G23="","",ROUND(F23*G23,2))</f>
        <v/>
      </c>
    </row>
    <row r="24" spans="1:8" x14ac:dyDescent="0.35">
      <c r="A24" s="30">
        <v>4</v>
      </c>
      <c r="B24" s="31"/>
      <c r="C24" s="31"/>
      <c r="D24" s="247" t="s">
        <v>108</v>
      </c>
      <c r="E24" s="248"/>
      <c r="F24" s="248"/>
      <c r="G24" s="248"/>
      <c r="H24" s="260"/>
    </row>
    <row r="25" spans="1:8" ht="29.15" customHeight="1" x14ac:dyDescent="0.35">
      <c r="A25" s="56" t="s">
        <v>109</v>
      </c>
      <c r="B25" s="31"/>
      <c r="C25" s="31" t="s">
        <v>27</v>
      </c>
      <c r="D25" s="247" t="s">
        <v>110</v>
      </c>
      <c r="E25" s="248"/>
      <c r="F25" s="248"/>
      <c r="G25" s="248"/>
      <c r="H25" s="260"/>
    </row>
    <row r="26" spans="1:8" ht="29" x14ac:dyDescent="0.35">
      <c r="A26" s="38" t="s">
        <v>472</v>
      </c>
      <c r="B26" s="35" t="s">
        <v>112</v>
      </c>
      <c r="C26" s="35" t="s">
        <v>31</v>
      </c>
      <c r="D26" s="36" t="s">
        <v>113</v>
      </c>
      <c r="E26" s="35" t="s">
        <v>43</v>
      </c>
      <c r="F26" s="39">
        <v>3412</v>
      </c>
      <c r="G26" s="35"/>
      <c r="H26" s="37" t="str">
        <f>IF(G26="","",ROUND(F26*G26,2))</f>
        <v/>
      </c>
    </row>
    <row r="27" spans="1:8" ht="29.15" customHeight="1" x14ac:dyDescent="0.35">
      <c r="A27" s="56" t="s">
        <v>498</v>
      </c>
      <c r="B27" s="31"/>
      <c r="C27" s="31" t="s">
        <v>114</v>
      </c>
      <c r="D27" s="247" t="s">
        <v>115</v>
      </c>
      <c r="E27" s="248"/>
      <c r="F27" s="248"/>
      <c r="G27" s="248"/>
      <c r="H27" s="260"/>
    </row>
    <row r="28" spans="1:8" ht="29" x14ac:dyDescent="0.35">
      <c r="A28" s="38" t="s">
        <v>473</v>
      </c>
      <c r="B28" s="35" t="s">
        <v>117</v>
      </c>
      <c r="C28" s="35" t="s">
        <v>31</v>
      </c>
      <c r="D28" s="36" t="s">
        <v>118</v>
      </c>
      <c r="E28" s="35" t="s">
        <v>43</v>
      </c>
      <c r="F28" s="35">
        <v>436</v>
      </c>
      <c r="G28" s="35"/>
      <c r="H28" s="37" t="str">
        <f>IF(G28="","",ROUND(F28*G28,2))</f>
        <v/>
      </c>
    </row>
    <row r="29" spans="1:8" ht="43.5" customHeight="1" x14ac:dyDescent="0.35">
      <c r="A29" s="56" t="s">
        <v>499</v>
      </c>
      <c r="B29" s="31"/>
      <c r="C29" s="31" t="s">
        <v>114</v>
      </c>
      <c r="D29" s="247" t="s">
        <v>119</v>
      </c>
      <c r="E29" s="248"/>
      <c r="F29" s="248"/>
      <c r="G29" s="248"/>
      <c r="H29" s="260"/>
    </row>
    <row r="30" spans="1:8" ht="29" x14ac:dyDescent="0.35">
      <c r="A30" s="38" t="s">
        <v>474</v>
      </c>
      <c r="B30" s="35" t="s">
        <v>121</v>
      </c>
      <c r="C30" s="35" t="s">
        <v>31</v>
      </c>
      <c r="D30" s="36" t="s">
        <v>475</v>
      </c>
      <c r="E30" s="35" t="s">
        <v>43</v>
      </c>
      <c r="F30" s="35">
        <v>361</v>
      </c>
      <c r="G30" s="35"/>
      <c r="H30" s="37" t="str">
        <f>IF(G30="","",ROUND(F30*G30,2))</f>
        <v/>
      </c>
    </row>
    <row r="31" spans="1:8" ht="43.5" customHeight="1" x14ac:dyDescent="0.35">
      <c r="A31" s="56" t="s">
        <v>501</v>
      </c>
      <c r="B31" s="31"/>
      <c r="C31" s="31" t="s">
        <v>114</v>
      </c>
      <c r="D31" s="247" t="s">
        <v>123</v>
      </c>
      <c r="E31" s="248"/>
      <c r="F31" s="248"/>
      <c r="G31" s="248"/>
      <c r="H31" s="260"/>
    </row>
    <row r="32" spans="1:8" ht="29" x14ac:dyDescent="0.35">
      <c r="A32" s="38" t="s">
        <v>476</v>
      </c>
      <c r="B32" s="35" t="s">
        <v>125</v>
      </c>
      <c r="C32" s="35" t="s">
        <v>31</v>
      </c>
      <c r="D32" s="36" t="s">
        <v>126</v>
      </c>
      <c r="E32" s="35" t="s">
        <v>43</v>
      </c>
      <c r="F32" s="39">
        <v>37786</v>
      </c>
      <c r="G32" s="35"/>
      <c r="H32" s="37" t="str">
        <f>IF(G32="","",ROUND(F32*G32,2))</f>
        <v/>
      </c>
    </row>
    <row r="33" spans="1:8" x14ac:dyDescent="0.35">
      <c r="A33" s="38" t="s">
        <v>477</v>
      </c>
      <c r="B33" s="35" t="s">
        <v>128</v>
      </c>
      <c r="C33" s="35" t="s">
        <v>31</v>
      </c>
      <c r="D33" s="36" t="s">
        <v>129</v>
      </c>
      <c r="E33" s="35" t="s">
        <v>43</v>
      </c>
      <c r="F33" s="39">
        <v>37786</v>
      </c>
      <c r="G33" s="35"/>
      <c r="H33" s="37" t="str">
        <f>IF(G33="","",ROUND(F33*G33,2))</f>
        <v/>
      </c>
    </row>
    <row r="34" spans="1:8" ht="43.5" customHeight="1" x14ac:dyDescent="0.35">
      <c r="A34" s="56" t="s">
        <v>500</v>
      </c>
      <c r="B34" s="31"/>
      <c r="C34" s="31" t="s">
        <v>114</v>
      </c>
      <c r="D34" s="247" t="s">
        <v>130</v>
      </c>
      <c r="E34" s="248"/>
      <c r="F34" s="248"/>
      <c r="G34" s="248"/>
      <c r="H34" s="260"/>
    </row>
    <row r="35" spans="1:8" ht="29" x14ac:dyDescent="0.35">
      <c r="A35" s="38" t="s">
        <v>478</v>
      </c>
      <c r="B35" s="35" t="s">
        <v>135</v>
      </c>
      <c r="C35" s="35" t="s">
        <v>31</v>
      </c>
      <c r="D35" s="36" t="s">
        <v>136</v>
      </c>
      <c r="E35" s="35" t="s">
        <v>43</v>
      </c>
      <c r="F35" s="39">
        <v>2980</v>
      </c>
      <c r="G35" s="35"/>
      <c r="H35" s="37" t="str">
        <f>IF(G35="","",ROUND(F35*G35,2))</f>
        <v/>
      </c>
    </row>
    <row r="36" spans="1:8" ht="43.5" customHeight="1" x14ac:dyDescent="0.35">
      <c r="A36" s="56" t="s">
        <v>502</v>
      </c>
      <c r="B36" s="31"/>
      <c r="C36" s="31" t="s">
        <v>114</v>
      </c>
      <c r="D36" s="247" t="s">
        <v>137</v>
      </c>
      <c r="E36" s="248"/>
      <c r="F36" s="248"/>
      <c r="G36" s="248"/>
      <c r="H36" s="260"/>
    </row>
    <row r="37" spans="1:8" ht="29" x14ac:dyDescent="0.35">
      <c r="A37" s="38" t="s">
        <v>479</v>
      </c>
      <c r="B37" s="35" t="s">
        <v>480</v>
      </c>
      <c r="C37" s="35" t="s">
        <v>31</v>
      </c>
      <c r="D37" s="36" t="s">
        <v>481</v>
      </c>
      <c r="E37" s="35" t="s">
        <v>43</v>
      </c>
      <c r="F37" s="35">
        <v>114</v>
      </c>
      <c r="G37" s="35"/>
      <c r="H37" s="37" t="str">
        <f>IF(G37="","",ROUND(F37*G37,2))</f>
        <v/>
      </c>
    </row>
    <row r="38" spans="1:8" ht="29" x14ac:dyDescent="0.35">
      <c r="A38" s="38" t="s">
        <v>482</v>
      </c>
      <c r="B38" s="35" t="s">
        <v>139</v>
      </c>
      <c r="C38" s="35" t="s">
        <v>31</v>
      </c>
      <c r="D38" s="36" t="s">
        <v>140</v>
      </c>
      <c r="E38" s="35" t="s">
        <v>43</v>
      </c>
      <c r="F38" s="55">
        <v>2501</v>
      </c>
      <c r="G38" s="35"/>
      <c r="H38" s="37" t="str">
        <f>IF(G38="","",ROUND(F38*G38,2))</f>
        <v/>
      </c>
    </row>
    <row r="39" spans="1:8" ht="29" x14ac:dyDescent="0.35">
      <c r="A39" s="38" t="s">
        <v>483</v>
      </c>
      <c r="B39" s="35" t="s">
        <v>142</v>
      </c>
      <c r="C39" s="35" t="s">
        <v>31</v>
      </c>
      <c r="D39" s="36" t="s">
        <v>143</v>
      </c>
      <c r="E39" s="35" t="s">
        <v>43</v>
      </c>
      <c r="F39" s="35">
        <v>301</v>
      </c>
      <c r="G39" s="35"/>
      <c r="H39" s="37" t="str">
        <f>IF(G39="","",ROUND(F39*G39,2))</f>
        <v/>
      </c>
    </row>
    <row r="40" spans="1:8" ht="43.5" customHeight="1" x14ac:dyDescent="0.35">
      <c r="A40" s="56" t="s">
        <v>503</v>
      </c>
      <c r="B40" s="31"/>
      <c r="C40" s="31" t="s">
        <v>114</v>
      </c>
      <c r="D40" s="247" t="s">
        <v>150</v>
      </c>
      <c r="E40" s="248"/>
      <c r="F40" s="248"/>
      <c r="G40" s="248"/>
      <c r="H40" s="260"/>
    </row>
    <row r="41" spans="1:8" x14ac:dyDescent="0.35">
      <c r="A41" s="38" t="s">
        <v>484</v>
      </c>
      <c r="B41" s="35" t="s">
        <v>152</v>
      </c>
      <c r="C41" s="35" t="s">
        <v>31</v>
      </c>
      <c r="D41" s="36" t="s">
        <v>153</v>
      </c>
      <c r="E41" s="35" t="s">
        <v>43</v>
      </c>
      <c r="F41" s="39">
        <v>10345</v>
      </c>
      <c r="G41" s="35"/>
      <c r="H41" s="37" t="str">
        <f>IF(G41="","",ROUND(F41*G41,2))</f>
        <v/>
      </c>
    </row>
    <row r="42" spans="1:8" ht="29.15" customHeight="1" x14ac:dyDescent="0.35">
      <c r="A42" s="56" t="s">
        <v>504</v>
      </c>
      <c r="B42" s="31"/>
      <c r="C42" s="31" t="s">
        <v>114</v>
      </c>
      <c r="D42" s="247" t="s">
        <v>485</v>
      </c>
      <c r="E42" s="248"/>
      <c r="F42" s="248"/>
      <c r="G42" s="248"/>
      <c r="H42" s="260"/>
    </row>
    <row r="43" spans="1:8" x14ac:dyDescent="0.35">
      <c r="A43" s="38" t="s">
        <v>486</v>
      </c>
      <c r="B43" s="35" t="s">
        <v>152</v>
      </c>
      <c r="C43" s="35" t="s">
        <v>31</v>
      </c>
      <c r="D43" s="36" t="s">
        <v>487</v>
      </c>
      <c r="E43" s="35" t="s">
        <v>58</v>
      </c>
      <c r="F43" s="169">
        <f>10450*0.03</f>
        <v>313.5</v>
      </c>
      <c r="G43" s="35"/>
      <c r="H43" s="37" t="str">
        <f>IF(G43="","",ROUND(F43*G43,2))</f>
        <v/>
      </c>
    </row>
    <row r="44" spans="1:8" x14ac:dyDescent="0.35">
      <c r="A44" s="30">
        <v>5</v>
      </c>
      <c r="B44" s="31"/>
      <c r="C44" s="31"/>
      <c r="D44" s="247" t="s">
        <v>157</v>
      </c>
      <c r="E44" s="248"/>
      <c r="F44" s="248"/>
      <c r="G44" s="248"/>
      <c r="H44" s="260"/>
    </row>
    <row r="45" spans="1:8" ht="43.5" customHeight="1" x14ac:dyDescent="0.35">
      <c r="A45" s="56" t="s">
        <v>158</v>
      </c>
      <c r="B45" s="31"/>
      <c r="C45" s="31" t="s">
        <v>114</v>
      </c>
      <c r="D45" s="247" t="s">
        <v>163</v>
      </c>
      <c r="E45" s="248"/>
      <c r="F45" s="248"/>
      <c r="G45" s="248"/>
      <c r="H45" s="260"/>
    </row>
    <row r="46" spans="1:8" x14ac:dyDescent="0.35">
      <c r="A46" s="38" t="s">
        <v>488</v>
      </c>
      <c r="B46" s="35" t="s">
        <v>165</v>
      </c>
      <c r="C46" s="35" t="s">
        <v>31</v>
      </c>
      <c r="D46" s="36" t="s">
        <v>166</v>
      </c>
      <c r="E46" s="35" t="s">
        <v>43</v>
      </c>
      <c r="F46" s="35">
        <v>550</v>
      </c>
      <c r="G46" s="35"/>
      <c r="H46" s="37" t="str">
        <f>IF(G46="","",ROUND(F46*G46,2))</f>
        <v/>
      </c>
    </row>
    <row r="47" spans="1:8" ht="29" x14ac:dyDescent="0.35">
      <c r="A47" s="38" t="s">
        <v>489</v>
      </c>
      <c r="B47" s="35" t="s">
        <v>168</v>
      </c>
      <c r="C47" s="35" t="s">
        <v>31</v>
      </c>
      <c r="D47" s="36" t="s">
        <v>169</v>
      </c>
      <c r="E47" s="35" t="s">
        <v>43</v>
      </c>
      <c r="F47" s="39">
        <v>12033</v>
      </c>
      <c r="G47" s="35"/>
      <c r="H47" s="37" t="str">
        <f t="shared" ref="H47:H48" si="1">IF(G47="","",ROUND(F47*G47,2))</f>
        <v/>
      </c>
    </row>
    <row r="48" spans="1:8" x14ac:dyDescent="0.35">
      <c r="A48" s="38" t="s">
        <v>490</v>
      </c>
      <c r="B48" s="35" t="s">
        <v>174</v>
      </c>
      <c r="C48" s="35" t="s">
        <v>31</v>
      </c>
      <c r="D48" s="36" t="s">
        <v>175</v>
      </c>
      <c r="E48" s="35" t="s">
        <v>43</v>
      </c>
      <c r="F48" s="35">
        <v>550</v>
      </c>
      <c r="G48" s="35"/>
      <c r="H48" s="37" t="str">
        <f t="shared" si="1"/>
        <v/>
      </c>
    </row>
    <row r="49" spans="1:8" ht="43.5" customHeight="1" x14ac:dyDescent="0.35">
      <c r="A49" s="56" t="s">
        <v>505</v>
      </c>
      <c r="B49" s="31"/>
      <c r="C49" s="31" t="s">
        <v>114</v>
      </c>
      <c r="D49" s="247" t="s">
        <v>176</v>
      </c>
      <c r="E49" s="248"/>
      <c r="F49" s="248"/>
      <c r="G49" s="248"/>
      <c r="H49" s="260"/>
    </row>
    <row r="50" spans="1:8" ht="43.5" x14ac:dyDescent="0.35">
      <c r="A50" s="38" t="s">
        <v>491</v>
      </c>
      <c r="B50" s="35" t="s">
        <v>178</v>
      </c>
      <c r="C50" s="35" t="s">
        <v>31</v>
      </c>
      <c r="D50" s="36" t="s">
        <v>179</v>
      </c>
      <c r="E50" s="35" t="s">
        <v>43</v>
      </c>
      <c r="F50" s="39">
        <v>2475</v>
      </c>
      <c r="G50" s="35"/>
      <c r="H50" s="37" t="str">
        <f>IF(G50="","",ROUND(F50*G50,2))</f>
        <v/>
      </c>
    </row>
    <row r="51" spans="1:8" ht="43.5" customHeight="1" x14ac:dyDescent="0.35">
      <c r="A51" s="56" t="s">
        <v>506</v>
      </c>
      <c r="B51" s="31"/>
      <c r="C51" s="31" t="s">
        <v>114</v>
      </c>
      <c r="D51" s="247" t="s">
        <v>180</v>
      </c>
      <c r="E51" s="248"/>
      <c r="F51" s="248"/>
      <c r="G51" s="248"/>
      <c r="H51" s="260"/>
    </row>
    <row r="52" spans="1:8" x14ac:dyDescent="0.35">
      <c r="A52" s="38" t="s">
        <v>492</v>
      </c>
      <c r="B52" s="35" t="s">
        <v>182</v>
      </c>
      <c r="C52" s="35" t="s">
        <v>31</v>
      </c>
      <c r="D52" s="36" t="s">
        <v>183</v>
      </c>
      <c r="E52" s="35" t="s">
        <v>43</v>
      </c>
      <c r="F52" s="39">
        <v>11959</v>
      </c>
      <c r="G52" s="35"/>
      <c r="H52" s="37" t="str">
        <f>IF(G52="","",ROUND(F52*G52,2))</f>
        <v/>
      </c>
    </row>
    <row r="53" spans="1:8" x14ac:dyDescent="0.35">
      <c r="A53" s="30">
        <v>6</v>
      </c>
      <c r="B53" s="31"/>
      <c r="C53" s="31"/>
      <c r="D53" s="236" t="s">
        <v>184</v>
      </c>
      <c r="E53" s="237"/>
      <c r="F53" s="237"/>
      <c r="G53" s="237"/>
      <c r="H53" s="256"/>
    </row>
    <row r="54" spans="1:8" ht="29.15" customHeight="1" x14ac:dyDescent="0.35">
      <c r="A54" s="56" t="s">
        <v>185</v>
      </c>
      <c r="B54" s="31"/>
      <c r="C54" s="31" t="s">
        <v>38</v>
      </c>
      <c r="D54" s="236" t="s">
        <v>186</v>
      </c>
      <c r="E54" s="237"/>
      <c r="F54" s="237"/>
      <c r="G54" s="237"/>
      <c r="H54" s="256"/>
    </row>
    <row r="55" spans="1:8" x14ac:dyDescent="0.35">
      <c r="A55" s="38" t="s">
        <v>493</v>
      </c>
      <c r="B55" s="35" t="s">
        <v>188</v>
      </c>
      <c r="C55" s="35" t="s">
        <v>31</v>
      </c>
      <c r="D55" s="36" t="s">
        <v>189</v>
      </c>
      <c r="E55" s="35" t="s">
        <v>43</v>
      </c>
      <c r="F55" s="55">
        <v>10932</v>
      </c>
      <c r="G55" s="35"/>
      <c r="H55" s="37" t="str">
        <f>IF(G55="","",ROUND(F55*G55,2))</f>
        <v/>
      </c>
    </row>
    <row r="56" spans="1:8" ht="29" x14ac:dyDescent="0.35">
      <c r="A56" s="38" t="s">
        <v>494</v>
      </c>
      <c r="B56" s="35" t="s">
        <v>191</v>
      </c>
      <c r="C56" s="35" t="s">
        <v>31</v>
      </c>
      <c r="D56" s="36" t="s">
        <v>192</v>
      </c>
      <c r="E56" s="35" t="s">
        <v>43</v>
      </c>
      <c r="F56" s="35">
        <v>676</v>
      </c>
      <c r="G56" s="35"/>
      <c r="H56" s="37" t="str">
        <f>IF(G56="","",ROUND(F56*G56,2))</f>
        <v/>
      </c>
    </row>
    <row r="57" spans="1:8" ht="29.15" customHeight="1" x14ac:dyDescent="0.35">
      <c r="A57" s="56" t="s">
        <v>507</v>
      </c>
      <c r="B57" s="31"/>
      <c r="C57" s="31" t="s">
        <v>114</v>
      </c>
      <c r="D57" s="236" t="s">
        <v>200</v>
      </c>
      <c r="E57" s="237"/>
      <c r="F57" s="237"/>
      <c r="G57" s="237"/>
      <c r="H57" s="256"/>
    </row>
    <row r="58" spans="1:8" x14ac:dyDescent="0.35">
      <c r="A58" s="38" t="s">
        <v>495</v>
      </c>
      <c r="B58" s="35" t="s">
        <v>202</v>
      </c>
      <c r="C58" s="35" t="s">
        <v>31</v>
      </c>
      <c r="D58" s="36" t="s">
        <v>203</v>
      </c>
      <c r="E58" s="35" t="s">
        <v>43</v>
      </c>
      <c r="F58" s="55">
        <v>2208</v>
      </c>
      <c r="G58" s="35"/>
      <c r="H58" s="37" t="str">
        <f>IF(G58="","",ROUND(F58*G58,2))</f>
        <v/>
      </c>
    </row>
    <row r="59" spans="1:8" x14ac:dyDescent="0.35">
      <c r="A59" s="30">
        <v>7</v>
      </c>
      <c r="B59" s="31"/>
      <c r="C59" s="31"/>
      <c r="D59" s="236" t="s">
        <v>204</v>
      </c>
      <c r="E59" s="237"/>
      <c r="F59" s="237"/>
      <c r="G59" s="237"/>
      <c r="H59" s="256"/>
    </row>
    <row r="60" spans="1:8" ht="43.5" customHeight="1" x14ac:dyDescent="0.35">
      <c r="A60" s="56" t="s">
        <v>205</v>
      </c>
      <c r="B60" s="31"/>
      <c r="C60" s="31" t="s">
        <v>114</v>
      </c>
      <c r="D60" s="236" t="s">
        <v>224</v>
      </c>
      <c r="E60" s="237"/>
      <c r="F60" s="237"/>
      <c r="G60" s="237"/>
      <c r="H60" s="256"/>
    </row>
    <row r="61" spans="1:8" ht="29" x14ac:dyDescent="0.35">
      <c r="A61" s="38" t="s">
        <v>496</v>
      </c>
      <c r="B61" s="35" t="s">
        <v>226</v>
      </c>
      <c r="C61" s="35" t="s">
        <v>31</v>
      </c>
      <c r="D61" s="36" t="s">
        <v>227</v>
      </c>
      <c r="E61" s="35" t="s">
        <v>51</v>
      </c>
      <c r="F61" s="35">
        <v>142</v>
      </c>
      <c r="G61" s="35"/>
      <c r="H61" s="37" t="str">
        <f>IF(G61="","",ROUND(F61*G61,2))</f>
        <v/>
      </c>
    </row>
    <row r="62" spans="1:8" ht="29.5" thickBot="1" x14ac:dyDescent="0.4">
      <c r="A62" s="44" t="s">
        <v>497</v>
      </c>
      <c r="B62" s="45" t="s">
        <v>226</v>
      </c>
      <c r="C62" s="45" t="s">
        <v>31</v>
      </c>
      <c r="D62" s="46" t="s">
        <v>229</v>
      </c>
      <c r="E62" s="45" t="s">
        <v>51</v>
      </c>
      <c r="F62" s="45">
        <v>10</v>
      </c>
      <c r="G62" s="45"/>
      <c r="H62" s="59" t="str">
        <f>IF(G62="","",ROUND(F62*G62,2))</f>
        <v/>
      </c>
    </row>
    <row r="63" spans="1:8" ht="15.5" thickTop="1" thickBot="1" x14ac:dyDescent="0.4">
      <c r="A63" s="239" t="s">
        <v>237</v>
      </c>
      <c r="B63" s="240"/>
      <c r="C63" s="240"/>
      <c r="D63" s="240"/>
      <c r="E63" s="240"/>
      <c r="F63" s="240"/>
      <c r="G63" s="240"/>
      <c r="H63" s="149">
        <f>SUM(H8:H9,H11,H13:H15,H18,H20,H23,H26,H28,H30,H32:H33,H35,H37:H39,H41,H43,H46:H48,H50,H52,H55:H56,H58,H61:H62)</f>
        <v>0</v>
      </c>
    </row>
  </sheetData>
  <mergeCells count="31">
    <mergeCell ref="D40:H40"/>
    <mergeCell ref="D57:H57"/>
    <mergeCell ref="D59:H59"/>
    <mergeCell ref="D60:H60"/>
    <mergeCell ref="D45:H45"/>
    <mergeCell ref="D44:H44"/>
    <mergeCell ref="D49:H49"/>
    <mergeCell ref="D51:H51"/>
    <mergeCell ref="D53:H53"/>
    <mergeCell ref="D54:H54"/>
    <mergeCell ref="D27:H27"/>
    <mergeCell ref="D29:H29"/>
    <mergeCell ref="D31:H31"/>
    <mergeCell ref="D34:H34"/>
    <mergeCell ref="D36:H36"/>
    <mergeCell ref="A2:H2"/>
    <mergeCell ref="A3:H3"/>
    <mergeCell ref="A4:H4"/>
    <mergeCell ref="A63:G63"/>
    <mergeCell ref="D6:H6"/>
    <mergeCell ref="D7:H7"/>
    <mergeCell ref="D10:H10"/>
    <mergeCell ref="D12:H12"/>
    <mergeCell ref="D16:H16"/>
    <mergeCell ref="D17:H17"/>
    <mergeCell ref="D42:H42"/>
    <mergeCell ref="D19:H19"/>
    <mergeCell ref="D21:H21"/>
    <mergeCell ref="D22:H22"/>
    <mergeCell ref="D24:H24"/>
    <mergeCell ref="D25:H25"/>
  </mergeCells>
  <pageMargins left="0.7" right="0.7" top="0.75" bottom="0.75" header="0.3" footer="0.3"/>
  <pageSetup paperSize="9" scale="57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1FA04E-98D5-4DA9-98DE-EDA33B1A1FB4}">
  <sheetPr>
    <pageSetUpPr fitToPage="1"/>
  </sheetPr>
  <dimension ref="A1:H21"/>
  <sheetViews>
    <sheetView zoomScale="85" zoomScaleNormal="85" workbookViewId="0">
      <selection activeCell="J17" sqref="J17"/>
    </sheetView>
  </sheetViews>
  <sheetFormatPr defaultRowHeight="14.5" x14ac:dyDescent="0.35"/>
  <cols>
    <col min="1" max="1" width="8.81640625" customWidth="1"/>
    <col min="2" max="2" width="14" customWidth="1"/>
    <col min="3" max="3" width="11.54296875" customWidth="1"/>
    <col min="4" max="4" width="66.81640625" customWidth="1"/>
    <col min="5" max="5" width="9.54296875" customWidth="1"/>
    <col min="6" max="6" width="11.26953125" customWidth="1"/>
    <col min="7" max="7" width="11.54296875" customWidth="1"/>
    <col min="8" max="8" width="17.1796875" customWidth="1"/>
  </cols>
  <sheetData>
    <row r="1" spans="1:8" ht="15" thickBot="1" x14ac:dyDescent="0.4"/>
    <row r="2" spans="1:8" ht="15" thickBot="1" x14ac:dyDescent="0.4">
      <c r="A2" s="202" t="s">
        <v>513</v>
      </c>
      <c r="B2" s="203"/>
      <c r="C2" s="203"/>
      <c r="D2" s="203"/>
      <c r="E2" s="203"/>
      <c r="F2" s="203"/>
      <c r="G2" s="203"/>
      <c r="H2" s="204"/>
    </row>
    <row r="3" spans="1:8" ht="15" thickBot="1" x14ac:dyDescent="0.4">
      <c r="A3" s="205" t="s">
        <v>464</v>
      </c>
      <c r="B3" s="206"/>
      <c r="C3" s="206"/>
      <c r="D3" s="206"/>
      <c r="E3" s="206"/>
      <c r="F3" s="206"/>
      <c r="G3" s="206"/>
      <c r="H3" s="207"/>
    </row>
    <row r="4" spans="1:8" ht="15" thickBot="1" x14ac:dyDescent="0.4">
      <c r="A4" s="205" t="s">
        <v>465</v>
      </c>
      <c r="B4" s="206"/>
      <c r="C4" s="206"/>
      <c r="D4" s="206"/>
      <c r="E4" s="206"/>
      <c r="F4" s="206"/>
      <c r="G4" s="206"/>
      <c r="H4" s="207"/>
    </row>
    <row r="5" spans="1:8" ht="15" thickBot="1" x14ac:dyDescent="0.4">
      <c r="A5" s="107" t="s">
        <v>20</v>
      </c>
      <c r="B5" s="109" t="s">
        <v>232</v>
      </c>
      <c r="C5" s="109" t="s">
        <v>21</v>
      </c>
      <c r="D5" s="110" t="s">
        <v>22</v>
      </c>
      <c r="E5" s="109" t="s">
        <v>23</v>
      </c>
      <c r="F5" s="109" t="s">
        <v>24</v>
      </c>
      <c r="G5" s="109" t="s">
        <v>233</v>
      </c>
      <c r="H5" s="112" t="s">
        <v>234</v>
      </c>
    </row>
    <row r="6" spans="1:8" ht="15" thickTop="1" x14ac:dyDescent="0.35">
      <c r="A6" s="63">
        <v>1</v>
      </c>
      <c r="B6" s="29"/>
      <c r="C6" s="29"/>
      <c r="D6" s="29" t="s">
        <v>238</v>
      </c>
      <c r="E6" s="29"/>
      <c r="F6" s="29"/>
      <c r="G6" s="29"/>
      <c r="H6" s="64"/>
    </row>
    <row r="7" spans="1:8" x14ac:dyDescent="0.35">
      <c r="A7" s="65" t="s">
        <v>26</v>
      </c>
      <c r="B7" s="31"/>
      <c r="C7" s="31" t="s">
        <v>239</v>
      </c>
      <c r="D7" s="31" t="s">
        <v>240</v>
      </c>
      <c r="E7" s="31"/>
      <c r="F7" s="31"/>
      <c r="G7" s="31"/>
      <c r="H7" s="134"/>
    </row>
    <row r="8" spans="1:8" x14ac:dyDescent="0.35">
      <c r="A8" s="66" t="s">
        <v>29</v>
      </c>
      <c r="B8" s="32" t="s">
        <v>241</v>
      </c>
      <c r="C8" s="32" t="s">
        <v>31</v>
      </c>
      <c r="D8" s="32" t="s">
        <v>242</v>
      </c>
      <c r="E8" s="32" t="s">
        <v>90</v>
      </c>
      <c r="F8" s="32">
        <v>151</v>
      </c>
      <c r="G8" s="32"/>
      <c r="H8" s="139" t="str">
        <f>IF(G8="","",ROUND(F8*G8,2))</f>
        <v/>
      </c>
    </row>
    <row r="9" spans="1:8" x14ac:dyDescent="0.35">
      <c r="A9" s="66" t="s">
        <v>34</v>
      </c>
      <c r="B9" s="32" t="s">
        <v>241</v>
      </c>
      <c r="C9" s="32" t="s">
        <v>31</v>
      </c>
      <c r="D9" s="32" t="s">
        <v>243</v>
      </c>
      <c r="E9" s="32" t="s">
        <v>90</v>
      </c>
      <c r="F9" s="32">
        <v>151</v>
      </c>
      <c r="G9" s="32"/>
      <c r="H9" s="139" t="str">
        <f t="shared" ref="H9:H20" si="0">IF(G9="","",ROUND(F9*G9,2))</f>
        <v/>
      </c>
    </row>
    <row r="10" spans="1:8" x14ac:dyDescent="0.35">
      <c r="A10" s="66" t="s">
        <v>244</v>
      </c>
      <c r="B10" s="32" t="s">
        <v>245</v>
      </c>
      <c r="C10" s="32" t="s">
        <v>31</v>
      </c>
      <c r="D10" s="32" t="s">
        <v>246</v>
      </c>
      <c r="E10" s="32" t="s">
        <v>90</v>
      </c>
      <c r="F10" s="32">
        <v>46</v>
      </c>
      <c r="G10" s="32"/>
      <c r="H10" s="139" t="str">
        <f t="shared" si="0"/>
        <v/>
      </c>
    </row>
    <row r="11" spans="1:8" x14ac:dyDescent="0.35">
      <c r="A11" s="66" t="s">
        <v>247</v>
      </c>
      <c r="B11" s="32" t="s">
        <v>248</v>
      </c>
      <c r="C11" s="32" t="s">
        <v>31</v>
      </c>
      <c r="D11" s="32" t="s">
        <v>249</v>
      </c>
      <c r="E11" s="32" t="s">
        <v>90</v>
      </c>
      <c r="F11" s="32">
        <v>46</v>
      </c>
      <c r="G11" s="32"/>
      <c r="H11" s="139" t="str">
        <f t="shared" si="0"/>
        <v/>
      </c>
    </row>
    <row r="12" spans="1:8" x14ac:dyDescent="0.35">
      <c r="A12" s="66" t="s">
        <v>250</v>
      </c>
      <c r="B12" s="32" t="s">
        <v>251</v>
      </c>
      <c r="C12" s="32" t="s">
        <v>31</v>
      </c>
      <c r="D12" s="32" t="s">
        <v>252</v>
      </c>
      <c r="E12" s="32" t="s">
        <v>90</v>
      </c>
      <c r="F12" s="32">
        <v>8</v>
      </c>
      <c r="G12" s="32"/>
      <c r="H12" s="139" t="str">
        <f t="shared" si="0"/>
        <v/>
      </c>
    </row>
    <row r="13" spans="1:8" x14ac:dyDescent="0.35">
      <c r="A13" s="66" t="s">
        <v>253</v>
      </c>
      <c r="B13" s="32" t="s">
        <v>254</v>
      </c>
      <c r="C13" s="32" t="s">
        <v>31</v>
      </c>
      <c r="D13" s="32" t="s">
        <v>255</v>
      </c>
      <c r="E13" s="32" t="s">
        <v>90</v>
      </c>
      <c r="F13" s="32">
        <v>8</v>
      </c>
      <c r="G13" s="32"/>
      <c r="H13" s="139" t="str">
        <f t="shared" si="0"/>
        <v/>
      </c>
    </row>
    <row r="14" spans="1:8" x14ac:dyDescent="0.35">
      <c r="A14" s="66" t="s">
        <v>256</v>
      </c>
      <c r="B14" s="32" t="s">
        <v>263</v>
      </c>
      <c r="C14" s="32" t="s">
        <v>31</v>
      </c>
      <c r="D14" s="32" t="s">
        <v>264</v>
      </c>
      <c r="E14" s="32" t="s">
        <v>90</v>
      </c>
      <c r="F14" s="32">
        <v>1</v>
      </c>
      <c r="G14" s="32"/>
      <c r="H14" s="139" t="str">
        <f t="shared" si="0"/>
        <v/>
      </c>
    </row>
    <row r="15" spans="1:8" x14ac:dyDescent="0.35">
      <c r="A15" s="66" t="s">
        <v>259</v>
      </c>
      <c r="B15" s="32" t="s">
        <v>266</v>
      </c>
      <c r="C15" s="32" t="s">
        <v>31</v>
      </c>
      <c r="D15" s="32" t="s">
        <v>267</v>
      </c>
      <c r="E15" s="32" t="s">
        <v>90</v>
      </c>
      <c r="F15" s="32">
        <v>1</v>
      </c>
      <c r="G15" s="143"/>
      <c r="H15" s="139" t="str">
        <f t="shared" si="0"/>
        <v/>
      </c>
    </row>
    <row r="16" spans="1:8" x14ac:dyDescent="0.35">
      <c r="A16" s="66" t="s">
        <v>262</v>
      </c>
      <c r="B16" s="32" t="s">
        <v>269</v>
      </c>
      <c r="C16" s="32" t="s">
        <v>31</v>
      </c>
      <c r="D16" s="32" t="s">
        <v>270</v>
      </c>
      <c r="E16" s="32" t="s">
        <v>271</v>
      </c>
      <c r="F16" s="170">
        <f>524/10000</f>
        <v>5.2400000000000002E-2</v>
      </c>
      <c r="G16" s="143"/>
      <c r="H16" s="139" t="str">
        <f t="shared" si="0"/>
        <v/>
      </c>
    </row>
    <row r="17" spans="1:8" x14ac:dyDescent="0.35">
      <c r="A17" s="66" t="s">
        <v>265</v>
      </c>
      <c r="B17" s="32" t="s">
        <v>257</v>
      </c>
      <c r="C17" s="32" t="s">
        <v>31</v>
      </c>
      <c r="D17" s="32" t="s">
        <v>273</v>
      </c>
      <c r="E17" s="32" t="s">
        <v>274</v>
      </c>
      <c r="F17" s="32">
        <v>38</v>
      </c>
      <c r="G17" s="32"/>
      <c r="H17" s="139" t="str">
        <f t="shared" si="0"/>
        <v/>
      </c>
    </row>
    <row r="18" spans="1:8" x14ac:dyDescent="0.35">
      <c r="A18" s="66" t="s">
        <v>268</v>
      </c>
      <c r="B18" s="32" t="s">
        <v>276</v>
      </c>
      <c r="C18" s="32" t="s">
        <v>31</v>
      </c>
      <c r="D18" s="32" t="s">
        <v>277</v>
      </c>
      <c r="E18" s="32" t="s">
        <v>274</v>
      </c>
      <c r="F18" s="32">
        <v>24</v>
      </c>
      <c r="G18" s="32"/>
      <c r="H18" s="139" t="str">
        <f t="shared" si="0"/>
        <v/>
      </c>
    </row>
    <row r="19" spans="1:8" x14ac:dyDescent="0.35">
      <c r="A19" s="66" t="s">
        <v>272</v>
      </c>
      <c r="B19" s="32" t="s">
        <v>279</v>
      </c>
      <c r="C19" s="32" t="s">
        <v>31</v>
      </c>
      <c r="D19" s="32" t="s">
        <v>280</v>
      </c>
      <c r="E19" s="32" t="s">
        <v>274</v>
      </c>
      <c r="F19" s="32">
        <v>56</v>
      </c>
      <c r="G19" s="32"/>
      <c r="H19" s="139" t="str">
        <f t="shared" si="0"/>
        <v/>
      </c>
    </row>
    <row r="20" spans="1:8" ht="15" thickBot="1" x14ac:dyDescent="0.4">
      <c r="A20" s="140" t="s">
        <v>275</v>
      </c>
      <c r="B20" s="53" t="s">
        <v>282</v>
      </c>
      <c r="C20" s="53" t="s">
        <v>31</v>
      </c>
      <c r="D20" s="53" t="s">
        <v>283</v>
      </c>
      <c r="E20" s="53" t="s">
        <v>43</v>
      </c>
      <c r="F20" s="138">
        <v>1468</v>
      </c>
      <c r="G20" s="53"/>
      <c r="H20" s="141" t="str">
        <f t="shared" si="0"/>
        <v/>
      </c>
    </row>
    <row r="21" spans="1:8" ht="15.5" thickTop="1" thickBot="1" x14ac:dyDescent="0.4">
      <c r="A21" s="239" t="s">
        <v>237</v>
      </c>
      <c r="B21" s="240"/>
      <c r="C21" s="240"/>
      <c r="D21" s="240"/>
      <c r="E21" s="240"/>
      <c r="F21" s="240"/>
      <c r="G21" s="240"/>
      <c r="H21" s="149">
        <f>SUM(H8:H20)</f>
        <v>0</v>
      </c>
    </row>
  </sheetData>
  <mergeCells count="4">
    <mergeCell ref="A2:H2"/>
    <mergeCell ref="A3:H3"/>
    <mergeCell ref="A4:H4"/>
    <mergeCell ref="A21:G21"/>
  </mergeCells>
  <pageMargins left="0.7" right="0.7" top="0.75" bottom="0.75" header="0.3" footer="0.3"/>
  <pageSetup paperSize="9" scale="57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53EC84E1DA58748AD452571F739A205" ma:contentTypeVersion="5" ma:contentTypeDescription="Utwórz nowy dokument." ma:contentTypeScope="" ma:versionID="b1af85080f4d2de6381920446dc0ed1a">
  <xsd:schema xmlns:xsd="http://www.w3.org/2001/XMLSchema" xmlns:xs="http://www.w3.org/2001/XMLSchema" xmlns:p="http://schemas.microsoft.com/office/2006/metadata/properties" xmlns:ns2="3ee113ff-a637-437e-8834-7e4524720e8f" targetNamespace="http://schemas.microsoft.com/office/2006/metadata/properties" ma:root="true" ma:fieldsID="ac6a0ec62bc68b4562c930285d870d1e" ns2:_="">
    <xsd:import namespace="3ee113ff-a637-437e-8834-7e4524720e8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e113ff-a637-437e-8834-7e4524720e8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94F3944-D439-479B-BC35-B76F92E6A4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94CC03E-154C-4033-86B4-0B7D903364D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0499084-F6AF-418B-8012-BE50D2084D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e113ff-a637-437e-8834-7e4524720e8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Nazwane zakresy</vt:lpstr>
      </vt:variant>
      <vt:variant>
        <vt:i4>2</vt:i4>
      </vt:variant>
    </vt:vector>
  </HeadingPairs>
  <TitlesOfParts>
    <vt:vector size="12" baseType="lpstr">
      <vt:lpstr>TES</vt:lpstr>
      <vt:lpstr>Ob. branża drogowa </vt:lpstr>
      <vt:lpstr>Ob. zieleń</vt:lpstr>
      <vt:lpstr>Ob.branża teletechniczna </vt:lpstr>
      <vt:lpstr>Ob. branża elektryczna  </vt:lpstr>
      <vt:lpstr>Ob. inżynieria ruchu</vt:lpstr>
      <vt:lpstr>Remont</vt:lpstr>
      <vt:lpstr>Przebudowa DP  - branża drogowa</vt:lpstr>
      <vt:lpstr>Przebudowa DP - zieleń</vt:lpstr>
      <vt:lpstr>Przebudowa DP - inż. ruchu </vt:lpstr>
      <vt:lpstr>Remont!Obszar_wydruku</vt:lpstr>
      <vt:lpstr>TES!Obszar_wydruku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Grzybowska</dc:creator>
  <cp:lastModifiedBy>Katarzyna Grzybowska</cp:lastModifiedBy>
  <cp:lastPrinted>2021-05-20T10:34:53Z</cp:lastPrinted>
  <dcterms:created xsi:type="dcterms:W3CDTF">2015-06-05T18:19:34Z</dcterms:created>
  <dcterms:modified xsi:type="dcterms:W3CDTF">2021-06-23T13:24:19Z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0x010100153EC84E1DA58748AD452571F739A205</vt:lpwstr>
  </property>
</Properties>
</file>